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7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DI" sheetId="1" state="visible" r:id="rId2"/>
    <sheet name="Encargos sociais" sheetId="2" state="visible" r:id="rId3"/>
    <sheet name="Sintético" sheetId="3" state="visible" r:id="rId4"/>
    <sheet name="Composição de Custos " sheetId="4" state="visible" r:id="rId5"/>
    <sheet name="Resumo" sheetId="5" state="visible" r:id="rId6"/>
    <sheet name="Cronograma" sheetId="6" state="visible" r:id="rId7"/>
    <sheet name="Curva ABC" sheetId="7" state="visible" r:id="rId8"/>
  </sheets>
  <definedNames>
    <definedName function="false" hidden="false" localSheetId="0" name="_xlnm.Print_Area" vbProcedure="false">BDI!$A$1:$E$41</definedName>
    <definedName function="false" hidden="false" localSheetId="3" name="_xlnm.Print_Area" vbProcedure="false">'Composição de Custos '!$A$1:$G$101</definedName>
    <definedName function="false" hidden="false" localSheetId="3" name="_xlnm.Print_Titles" vbProcedure="false">'Composição de Custos '!$1:$10</definedName>
    <definedName function="false" hidden="false" localSheetId="5" name="_xlnm.Print_Area" vbProcedure="false">Cronograma!$A$1:$G$40</definedName>
    <definedName function="false" hidden="false" localSheetId="5" name="_xlnm.Print_Titles" vbProcedure="false">Cronograma!$1:$8</definedName>
    <definedName function="false" hidden="false" localSheetId="6" name="_xlnm.Print_Area" vbProcedure="false">'Curva ABC'!$A$1:$F$65</definedName>
    <definedName function="false" hidden="false" localSheetId="4" name="_xlnm.Print_Area" vbProcedure="false">Resumo!$A$1:$F$28</definedName>
    <definedName function="false" hidden="false" localSheetId="4" name="_xlnm.Print_Titles" vbProcedure="false">Resumo!$1:$7</definedName>
    <definedName function="false" hidden="false" localSheetId="2" name="_xlnm.Print_Area" vbProcedure="false">Sintético!$A$1:$G$113</definedName>
    <definedName function="false" hidden="false" localSheetId="2" name="_xlnm.Print_Titles" vbProcedure="false">Sintético!$1:$10</definedName>
    <definedName function="false" hidden="false" name="COTAÇÕES" vbProcedure="false">#REF!</definedName>
    <definedName function="false" hidden="false" name="COTAÇÕES_8" vbProcedure="false">#REF!</definedName>
    <definedName function="false" hidden="false" name="TESTE" vbProcedure="false">#REF!</definedName>
    <definedName function="false" hidden="false" name="TESTE_8" vbProcedure="false">#REF!</definedName>
    <definedName function="false" hidden="false" name="_0" vbProcedure="false">#REF!</definedName>
    <definedName function="false" hidden="false" localSheetId="0" name="OLE_LINK1" vbProcedure="false">BDI!$B$18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<sst xmlns="http://schemas.openxmlformats.org/spreadsheetml/2006/main" count="579" uniqueCount="353">
  <si>
    <t xml:space="preserve">LOGO EMPRESA</t>
  </si>
  <si>
    <t xml:space="preserve"> BONIFICAÇÃO E DESPESAS INDIRETAS</t>
  </si>
  <si>
    <t xml:space="preserve">DISCRIMINAÇÃO</t>
  </si>
  <si>
    <r>
      <rPr>
        <b val="true"/>
        <sz val="10"/>
        <color rgb="FF000000"/>
        <rFont val="Arial"/>
        <family val="2"/>
        <charset val="1"/>
      </rPr>
      <t xml:space="preserve">B.D.I.         </t>
    </r>
    <r>
      <rPr>
        <b val="true"/>
        <sz val="9"/>
        <color rgb="FF000000"/>
        <rFont val="Arial"/>
        <family val="2"/>
        <charset val="1"/>
      </rPr>
      <t xml:space="preserve">    edificação</t>
    </r>
  </si>
  <si>
    <t xml:space="preserve">Taxas Gerais: TG =[1+((AC+R)/100)]x[1+(DF/100)]x[1+(L/100)]</t>
  </si>
  <si>
    <t xml:space="preserve">TG</t>
  </si>
  <si>
    <t xml:space="preserve">1.1</t>
  </si>
  <si>
    <t xml:space="preserve">Rateio da Administração Central</t>
  </si>
  <si>
    <t xml:space="preserve">AC</t>
  </si>
  <si>
    <t xml:space="preserve">%</t>
  </si>
  <si>
    <t xml:space="preserve">1.2</t>
  </si>
  <si>
    <t xml:space="preserve">Despesas Financeiras</t>
  </si>
  <si>
    <t xml:space="preserve">DF</t>
  </si>
  <si>
    <t xml:space="preserve">1.3</t>
  </si>
  <si>
    <t xml:space="preserve">Riscos, Seguro e Garantia do Empreendimento</t>
  </si>
  <si>
    <t xml:space="preserve">R</t>
  </si>
  <si>
    <t xml:space="preserve">1.4</t>
  </si>
  <si>
    <t xml:space="preserve">Lucro</t>
  </si>
  <si>
    <t xml:space="preserve">L</t>
  </si>
  <si>
    <t xml:space="preserve">Impostos : I = (i°+i¹+i²+i³)</t>
  </si>
  <si>
    <t xml:space="preserve">I</t>
  </si>
  <si>
    <t xml:space="preserve">2.1</t>
  </si>
  <si>
    <t xml:space="preserve">COFINS</t>
  </si>
  <si>
    <t xml:space="preserve">i°</t>
  </si>
  <si>
    <t xml:space="preserve">2.2</t>
  </si>
  <si>
    <t xml:space="preserve">ISS</t>
  </si>
  <si>
    <t xml:space="preserve">i¹</t>
  </si>
  <si>
    <t xml:space="preserve">2.3</t>
  </si>
  <si>
    <t xml:space="preserve">PIS</t>
  </si>
  <si>
    <t xml:space="preserve">i²</t>
  </si>
  <si>
    <t xml:space="preserve">2.4</t>
  </si>
  <si>
    <t xml:space="preserve">Outros</t>
  </si>
  <si>
    <t xml:space="preserve">i³</t>
  </si>
  <si>
    <t xml:space="preserve">B.D.I. presumido = { [TG / ( 1 - ( I / 100 )) ] - 1 } x 100 </t>
  </si>
  <si>
    <t xml:space="preserve">     Cálculo base na composição do BDI conforme acórdão TCU 2622/2013 Plenário. Relator Ministro-Substituto Marcos Bemquerer Costa. Brasília, 25 de setembro de 2013.</t>
  </si>
  <si>
    <t xml:space="preserve">     Súmula 253/2010 - Tribunal de Contas da União    </t>
  </si>
  <si>
    <t xml:space="preserve">    "Comprovada a inviabilidade técnico-econômica de parcelamento do objeto da licitação, nos termos da legislação em vigor, os itens de fornecimento de materiais e equipamentos de natureza específica que possam ser fornecidos por empresas com especialidades próprias e diversas e que representem percentual significativo do preço global da obra devem apresentar incidência de taxa de Bonificação e Despesas Indiretas - BDI reduzida em relação à taxa aplicável aos demais itens."</t>
  </si>
  <si>
    <t xml:space="preserve">(assinado eletronicamente)</t>
  </si>
  <si>
    <t xml:space="preserve">Eng.</t>
  </si>
  <si>
    <t xml:space="preserve">CREA </t>
  </si>
  <si>
    <t xml:space="preserve">Cálculo dos Encargos Sociais</t>
  </si>
  <si>
    <t xml:space="preserve">Estado:</t>
  </si>
  <si>
    <t xml:space="preserve">Distrito Federal</t>
  </si>
  <si>
    <t xml:space="preserve"> A PARTIR DE:</t>
  </si>
  <si>
    <t xml:space="preserve">12/2023</t>
  </si>
  <si>
    <t xml:space="preserve">Tabelas SINAPI utilizadas na base orçamentária de referência técnica: </t>
  </si>
  <si>
    <t xml:space="preserve">10/10/2024</t>
  </si>
  <si>
    <t xml:space="preserve">Encargos Sociais Sobre a Mão de Obra:</t>
  </si>
  <si>
    <t xml:space="preserve">CÓDIGO</t>
  </si>
  <si>
    <t xml:space="preserve">DESCRIÇÃO</t>
  </si>
  <si>
    <t xml:space="preserve">SEM DESONERAÇÃO</t>
  </si>
  <si>
    <t xml:space="preserve">HORISTA (%)</t>
  </si>
  <si>
    <t xml:space="preserve">MENSALISTA (%)</t>
  </si>
  <si>
    <t xml:space="preserve">Grupo A</t>
  </si>
  <si>
    <t xml:space="preserve">A1</t>
  </si>
  <si>
    <t xml:space="preserve">INSS</t>
  </si>
  <si>
    <t xml:space="preserve">A2</t>
  </si>
  <si>
    <t xml:space="preserve">SESI</t>
  </si>
  <si>
    <t xml:space="preserve">A3</t>
  </si>
  <si>
    <t xml:space="preserve">SENAI</t>
  </si>
  <si>
    <t xml:space="preserve">A4</t>
  </si>
  <si>
    <t xml:space="preserve">INCRA</t>
  </si>
  <si>
    <t xml:space="preserve">A5</t>
  </si>
  <si>
    <t xml:space="preserve">SEBRAE</t>
  </si>
  <si>
    <t xml:space="preserve">A6</t>
  </si>
  <si>
    <t xml:space="preserve">Salário Educação</t>
  </si>
  <si>
    <t xml:space="preserve">A7</t>
  </si>
  <si>
    <t xml:space="preserve">Seguro Contra Acidentes de Trabalho</t>
  </si>
  <si>
    <t xml:space="preserve">A8</t>
  </si>
  <si>
    <t xml:space="preserve">FGTS</t>
  </si>
  <si>
    <t xml:space="preserve">A9</t>
  </si>
  <si>
    <t xml:space="preserve">SECONCI</t>
  </si>
  <si>
    <t xml:space="preserve">A</t>
  </si>
  <si>
    <t xml:space="preserve">Total</t>
  </si>
  <si>
    <t xml:space="preserve">Grupo B</t>
  </si>
  <si>
    <t xml:space="preserve">B1</t>
  </si>
  <si>
    <t xml:space="preserve">Repouso Semanal Remunerado</t>
  </si>
  <si>
    <t xml:space="preserve">B2</t>
  </si>
  <si>
    <t xml:space="preserve">Feriados</t>
  </si>
  <si>
    <t xml:space="preserve">B3</t>
  </si>
  <si>
    <t xml:space="preserve">Auxílio - Enfermidade</t>
  </si>
  <si>
    <t xml:space="preserve">B4</t>
  </si>
  <si>
    <t xml:space="preserve">13° Salário</t>
  </si>
  <si>
    <t xml:space="preserve">B5</t>
  </si>
  <si>
    <t xml:space="preserve">Licença Paternidade</t>
  </si>
  <si>
    <t xml:space="preserve">B6</t>
  </si>
  <si>
    <t xml:space="preserve">Faltas Justificadas</t>
  </si>
  <si>
    <t xml:space="preserve">B7</t>
  </si>
  <si>
    <t xml:space="preserve">Dias de Chuva</t>
  </si>
  <si>
    <t xml:space="preserve">B8</t>
  </si>
  <si>
    <t xml:space="preserve">Auxílio Acidentes de Trabalho</t>
  </si>
  <si>
    <t xml:space="preserve">B9</t>
  </si>
  <si>
    <t xml:space="preserve">Férias Gozadas</t>
  </si>
  <si>
    <t xml:space="preserve">B10</t>
  </si>
  <si>
    <t xml:space="preserve">Salário Maternidade</t>
  </si>
  <si>
    <t xml:space="preserve">B</t>
  </si>
  <si>
    <t xml:space="preserve">Grupo C</t>
  </si>
  <si>
    <t xml:space="preserve">C1</t>
  </si>
  <si>
    <t xml:space="preserve">Aviso Prévio Indenizado</t>
  </si>
  <si>
    <t xml:space="preserve">C2</t>
  </si>
  <si>
    <t xml:space="preserve">Aviso Prévio Trabalhado</t>
  </si>
  <si>
    <t xml:space="preserve">C3</t>
  </si>
  <si>
    <t xml:space="preserve">Férias Indenizadas</t>
  </si>
  <si>
    <t xml:space="preserve">C4</t>
  </si>
  <si>
    <t xml:space="preserve">Depósito Rescisão Sem Justa Causa</t>
  </si>
  <si>
    <t xml:space="preserve">C5</t>
  </si>
  <si>
    <t xml:space="preserve">Indenização Adicional</t>
  </si>
  <si>
    <t xml:space="preserve">C</t>
  </si>
  <si>
    <t xml:space="preserve">Grupo D</t>
  </si>
  <si>
    <t xml:space="preserve">D1</t>
  </si>
  <si>
    <t xml:space="preserve">Reicidência de Grupo A sobre Grupo B</t>
  </si>
  <si>
    <t xml:space="preserve">D2</t>
  </si>
  <si>
    <t xml:space="preserve">Reincidêcia de Grupo A sobre Aviso Prévio Trabalhando e Reincidência do FGTS sobre Aviso Prévio Indenizado</t>
  </si>
  <si>
    <t xml:space="preserve">D</t>
  </si>
  <si>
    <t xml:space="preserve">Total (A+B+C+D)</t>
  </si>
  <si>
    <t xml:space="preserve">Eng. </t>
  </si>
  <si>
    <t xml:space="preserve">ORÇAMENTO SINTÉTICO</t>
  </si>
  <si>
    <t xml:space="preserve">Referência de Preços: SINAPI - Distrito Federal - RT de 10/10/2024 (Não Desonerado)</t>
  </si>
  <si>
    <t xml:space="preserve">ITEM</t>
  </si>
  <si>
    <t xml:space="preserve">UND</t>
  </si>
  <si>
    <t xml:space="preserve"> QUANTIDADE </t>
  </si>
  <si>
    <t xml:space="preserve"> PREÇO UNITÁRIO (R$) </t>
  </si>
  <si>
    <t xml:space="preserve"> PREÇO TOTAL (R$) </t>
  </si>
  <si>
    <t xml:space="preserve">CAMPUS TAGUATINGA</t>
  </si>
  <si>
    <t xml:space="preserve">ADMINISTRAÇÃO CTAG</t>
  </si>
  <si>
    <t xml:space="preserve">1.1.</t>
  </si>
  <si>
    <t xml:space="preserve">H</t>
  </si>
  <si>
    <t xml:space="preserve">ENGENHEIRO CIVIL DE OBRA PLENO COM ENCARGOS COMPLEMENTARES (CONSIDERANDO 2 HORA SPOR DIA)</t>
  </si>
  <si>
    <t xml:space="preserve">1.2.</t>
  </si>
  <si>
    <t xml:space="preserve">MÊS</t>
  </si>
  <si>
    <t xml:space="preserve">ENCARREGADO GERAL DE OBRAS COM ENCARGOS COMPLEMENTARES </t>
  </si>
  <si>
    <t xml:space="preserve">SERVIÇOS PRELIMINARES CTAG</t>
  </si>
  <si>
    <t xml:space="preserve">M²</t>
  </si>
  <si>
    <t xml:space="preserve">FORNECIMENTO E INSTALAÇÃO DE PLACA DE OBRA COM CHAPA GALVANIZADA E ESTRUTURA DE MADEIRA. AF_03/2022_PS</t>
  </si>
  <si>
    <t xml:space="preserve">M</t>
  </si>
  <si>
    <t xml:space="preserve">TELA PLASTICA LARANJA, TIPO TAPUME PARA SINALIZACAO, MALHA RETANGULAR, ROLO 1.20 X 50 M (L X C)</t>
  </si>
  <si>
    <t xml:space="preserve">LOCACAO DE CONTAINER 2,30 X 6,00 M, ALT. 2,50 M, PARA ESCRITORIO, SEM DIVISORIAS INTERNAS E SEM SANITARIO (NAO INCLUI MOBILIZACAO/DESMOBILIZACAO)</t>
  </si>
  <si>
    <t xml:space="preserve">MXMES</t>
  </si>
  <si>
    <t xml:space="preserve">LOCACAO DE ANDAIME METALICO TUBULAR DE ENCAIXE, TIPO DE TORRE, CADA PAINEL COM LARGURA DE 1 ATE 1,5 M E ALTURA DE *1,00* M, INCLUINDO DIAGONAL, BARRAS DE LIGACAO, SAPATAS OU RODIZIOS E DEMAIS ITENS NECESSARIOS A MONTAGEM (NAO INCLUI INSTALACAO)</t>
  </si>
  <si>
    <t xml:space="preserve">2.5</t>
  </si>
  <si>
    <t xml:space="preserve">MONTAGEM E DESMONTAGEM DE ANDAIME TUBULAR TIPO "TORRE" (EXCLUSIVE ANDAIME E LIMPEZA). AF_03/2024</t>
  </si>
  <si>
    <t xml:space="preserve">2.6</t>
  </si>
  <si>
    <t xml:space="preserve">M²XMÊS</t>
  </si>
  <si>
    <t xml:space="preserve">LOCACAO DE ANDAIME METALICO TIPO FACHADEIRO, PECAS COM APROXIMADAMENTE 1,20M DE LARGURA E 2,0 M DE ALTURA, INCLUINDO DIAGONAIS EM X, BARRAS DE LIGACAO, SAPATAS E DEMAIS ITENS NECESSARIOS A MONTAGEM (NAO INCLUI INSTALAÇÃO)</t>
  </si>
  <si>
    <t xml:space="preserve">2.7</t>
  </si>
  <si>
    <t xml:space="preserve">MONTAGEM E DESMONTAGEM DE ANDAIME MODULAR FACHADEIRO, COM PISO METÁLICO, PARA EDIFÍCIOS COM MÚLTIPLOS PAVIMENTOS (EXCLUSIVE ANDAIME E LIMPEZA). AF_03/2024</t>
  </si>
  <si>
    <t xml:space="preserve">2.8</t>
  </si>
  <si>
    <t xml:space="preserve">UN</t>
  </si>
  <si>
    <t xml:space="preserve">EMISSÃO DE ART</t>
  </si>
  <si>
    <t xml:space="preserve">2.9</t>
  </si>
  <si>
    <t xml:space="preserve">M³</t>
  </si>
  <si>
    <t xml:space="preserve">REMOÇÃO E TRANSPORTE DE ENTULHO EM CAÇAMBA ESTACIONÁRIA INCLUSO A CARGA MANUAL</t>
  </si>
  <si>
    <t xml:space="preserve">DEMOLIÇÕES / REMOÇÕES CTAG</t>
  </si>
  <si>
    <t xml:space="preserve">3.1</t>
  </si>
  <si>
    <t xml:space="preserve">DEMOLIÇÃO DE ALVENARIA DE BLOCO FURADO, DE FORMA MANUAL, SEM REAPROVEITAMENTO. AF_09/2023</t>
  </si>
  <si>
    <t xml:space="preserve">3.2</t>
  </si>
  <si>
    <t xml:space="preserve">DEMOLIÇÃO DE ARGAMASSAS, DE FORMA MANUAL, SEM REAPROVEITAMENTO. AF_09/2023</t>
  </si>
  <si>
    <t xml:space="preserve">3.3</t>
  </si>
  <si>
    <t xml:space="preserve">REMOÇÃO DE FORROS DE DRYWALL, PVC E FIBROMINERAL, DE FORMA MANUAL, SEM REAPROVEITAMENTO. AF_09/2023</t>
  </si>
  <si>
    <t xml:space="preserve">3.4</t>
  </si>
  <si>
    <t xml:space="preserve">DEMOLIÇÃO DE LAJES, EM CONCRETO ARMADO, DE FORMA MECANIZADA COM MARTELETE, SEM REAPROVEITAMENTO. AF_09/2023</t>
  </si>
  <si>
    <t xml:space="preserve">3.5</t>
  </si>
  <si>
    <t xml:space="preserve">REMOÇÃO DE CABOS ELÉTRICOS, COM SEÇÃO DE 10 MM², FORMA MANUAL, SEM REAPROVEITAMENTO. AF_09/2023 - SPDA ADMINISTRATIVO E SALAS DE AULA</t>
  </si>
  <si>
    <t xml:space="preserve">3.6</t>
  </si>
  <si>
    <t xml:space="preserve">REMOÇÃO DE LUMINÁRIAS, DE FORMA MANUAL, SEM REAPROVEITAMENTO. AF_09/2023</t>
  </si>
  <si>
    <t xml:space="preserve">SINALIZAÇÃO DE SEGURANÇA CTAG</t>
  </si>
  <si>
    <t xml:space="preserve">4.1</t>
  </si>
  <si>
    <t xml:space="preserve">CCU-001</t>
  </si>
  <si>
    <t xml:space="preserve">PLACA DE SINALIZAÇÃO DE SEGURANÇA CONTRA INCÊNDIO, 15X15, CONFORME NBR 13434 E NORMAS DO CBMDF, ADQUIRIDAS JUNTO ÁS EMPRESAS CREDENCIADAS PELO CBMDF</t>
  </si>
  <si>
    <t xml:space="preserve">4.2</t>
  </si>
  <si>
    <t xml:space="preserve">CCU-002</t>
  </si>
  <si>
    <t xml:space="preserve">PLACA DE SINALIZAÇÃO DE SEGURANÇA CONTRA INCÊNDIO, 15X30, CONFORME NBR 13434 E NORMAS DO CBMDF, ADQUIRIDAS JUNTO ÁS EMPRESAS CREDENCIADAS PELO CBMDF</t>
  </si>
  <si>
    <t xml:space="preserve">4.3</t>
  </si>
  <si>
    <t xml:space="preserve">CCU-003</t>
  </si>
  <si>
    <t xml:space="preserve">PLACA DE SINALIZAÇÃO DE SEGURANÇA CONTRA INCÊNDIO, 20X20, CONFORME NBR 13434 E NORMAS DO CBMDF, ADQUIRIDAS JUNTO ÁS EMPRESAS CREDENCIADAS PELO CBMDF</t>
  </si>
  <si>
    <t xml:space="preserve">4.4</t>
  </si>
  <si>
    <t xml:space="preserve">CCU-004</t>
  </si>
  <si>
    <t xml:space="preserve">PLACA DE SINALIZAÇÃO DE SEGURANÇA CONTRA INCÊNDIO, TRIANGULAR, CONFORME NBR 13434 E NORMAS DO CBMDF, ADQUIRIDAS JUNTO ÁS EMPRESAS CREDENCIADAS PELO CBMDF</t>
  </si>
  <si>
    <t xml:space="preserve">ILUMINAÇÃO DE EMERGÊNCIA, DETECÇÃO E BOTOEIRAS CTAG</t>
  </si>
  <si>
    <t xml:space="preserve">5.1</t>
  </si>
  <si>
    <t xml:space="preserve">LUMINÁRIA DE EMERGÊNCIA, COM 30 LÂMPADAS LED DE 2 W, SEM REATOR - FORNECIMENTO E INSTALAÇÃO. AF_09/2024</t>
  </si>
  <si>
    <t xml:space="preserve">m</t>
  </si>
  <si>
    <t xml:space="preserve">5.2</t>
  </si>
  <si>
    <t xml:space="preserve">ELETRODUTO DE AÇO GALVANIZADO, CLASSE LEVE, DN 20MM (3/4"), APARENTE, INSTALADA EM PAREDE - FORNECIMENTO E INSTALAÇÃO</t>
  </si>
  <si>
    <t xml:space="preserve">5.3</t>
  </si>
  <si>
    <t xml:space="preserve">CABO DE COBRE FLEXÍVEL ISOLADO, 2,5 MM², ANTI-CHAMA 0,6/1,0 KV, PARA CIRCUITOS TERMINAIS -
FORNECIMENTO E INSTALAÇÃO. AF_03/2023</t>
  </si>
  <si>
    <t xml:space="preserve">5.4</t>
  </si>
  <si>
    <t xml:space="preserve">ACIONADOR MANUAL ENDEREÇÁVEL - MODELO AME-2 VERIN OU SIMILAR, TIPO "APERTE AQUI"</t>
  </si>
  <si>
    <t xml:space="preserve">5.5</t>
  </si>
  <si>
    <t xml:space="preserve">AVISADOR SONORO TIPO SIRENE PARA INCÊNDIO </t>
  </si>
  <si>
    <t xml:space="preserve">5.6</t>
  </si>
  <si>
    <t xml:space="preserve">AVISADOR SONORO TIPO SIRENE ALCANCE DE 500M, 100A PARA INCÊNDIO  (GINASIO)</t>
  </si>
  <si>
    <t xml:space="preserve">5.7</t>
  </si>
  <si>
    <t xml:space="preserve">DETECTOR DE FUMAÇA ENDEREÇÁVEL, MODELO VRE-F, MARCA VERIN OU SIMILAR (AUDITORIO)</t>
  </si>
  <si>
    <t xml:space="preserve">5.8</t>
  </si>
  <si>
    <t xml:space="preserve">CENTRAL DE ALARME ENDEREÇÁVEL DE INCÊNDIO COM SISTEMA PARA ATÉ 250 DISPOSITIVOS, MARCA VERIN OU SIMILAR, MODELO VRE-250 COM BATERIA DE 12V E 7 AMPERES</t>
  </si>
  <si>
    <t xml:space="preserve">5.9</t>
  </si>
  <si>
    <t xml:space="preserve">COMISSIONAMENTO E ENDEREÇAMENTO DE SISTEMA DE COMBATE A INCÊNDIO, POR PONTO (CENTRAL, ACIONADORES, SIRENES E DETECTORES)</t>
  </si>
  <si>
    <t xml:space="preserve">EXTINTORES DE INCÊNDIO CTAG</t>
  </si>
  <si>
    <t xml:space="preserve">6.1</t>
  </si>
  <si>
    <t xml:space="preserve">EXTINTOR DE PÓ QUIMICO ABC, CAPACIDADE DE 6KG, ALCANCE DE JATO DE 5M, TEMPO DE RECARGA DE 12S, CONFORME A NBR9443, 9444 E 10721</t>
  </si>
  <si>
    <t xml:space="preserve">6.2</t>
  </si>
  <si>
    <t xml:space="preserve">EXTINTOR DE PÓ QUIMICO PQS 20KG SOBRE RODAS</t>
  </si>
  <si>
    <t xml:space="preserve">6.3</t>
  </si>
  <si>
    <t xml:space="preserve">SUPORTE DE PISO PARA EXTINTOR</t>
  </si>
  <si>
    <t xml:space="preserve">6.4</t>
  </si>
  <si>
    <t xml:space="preserve">CCU-005</t>
  </si>
  <si>
    <t xml:space="preserve">PINTURA DE PISO COM TINTA EPÓXI PARA SINALIZAÇÃO DE EXTINTOR</t>
  </si>
  <si>
    <t xml:space="preserve">SAÍDAS DE EMERGÊNCIA CTAG</t>
  </si>
  <si>
    <t xml:space="preserve">7.1</t>
  </si>
  <si>
    <t xml:space="preserve">CCU-006</t>
  </si>
  <si>
    <t xml:space="preserve">RETIRADA, FORNECIMENTO E INSTALAÇÃO DE BARRA ANTI-PÂNICO DUPLA PARA PORTA CORTA-FOGO </t>
  </si>
  <si>
    <t xml:space="preserve">7.2</t>
  </si>
  <si>
    <t xml:space="preserve">CCU-007</t>
  </si>
  <si>
    <t xml:space="preserve">RETIRADA, FORNECIMENTO E INSTALAÇÃO DE BARRA ANTI-PÂNICO DUPLA PARA PORTA DE VIDRO</t>
  </si>
  <si>
    <t xml:space="preserve">7.3</t>
  </si>
  <si>
    <t xml:space="preserve">CCU-008</t>
  </si>
  <si>
    <t xml:space="preserve">RETIRADA, FORNECIMENTO E INSTALAÇÃO DE BARRA ANTI-PÂNICO SIMPLES PARA PORTA CORTA-FOGO </t>
  </si>
  <si>
    <t xml:space="preserve">7.4</t>
  </si>
  <si>
    <t xml:space="preserve">PLOTAGEM DE ADESIVO EM VINIL COM APLICAÇÃO - PORTAS DE VIDRO</t>
  </si>
  <si>
    <t xml:space="preserve">7.5</t>
  </si>
  <si>
    <t xml:space="preserve">PINTURA COM TINTA ALQUÍDICA DE ACABAMENTO (ESMALTE SINTÉTICO BRILHANTE ) APLICADA A ROLO OU PINCEL SOBRE SUPERFÍCIES METÁLICAS (EXCETO PERFIL ) EXECUTADO EM OBRA (02 DEMÃOS). AF_01/2020 - PORTAS CORTA-FOGO</t>
  </si>
  <si>
    <t xml:space="preserve">7.6</t>
  </si>
  <si>
    <t xml:space="preserve">FITA ANTIDERRAPANTE SAFETY-WALK L=5CM </t>
  </si>
  <si>
    <t xml:space="preserve">HIDRANTES DE PAREDE CTAG</t>
  </si>
  <si>
    <t xml:space="preserve">8.1</t>
  </si>
  <si>
    <t xml:space="preserve">ESGUICHO TIPO JATO SOLIDO, EM LATAO, ENGATE RAPIDO 2 1/2" X 19 MM, PARA MANGUEIRA EM INSTALACAO PREDIAL COMBATE A INCENDIO</t>
  </si>
  <si>
    <t xml:space="preserve">8.2</t>
  </si>
  <si>
    <t xml:space="preserve">MANGUEIRA DE INCENDIO, TIPO 2, DE 2 1/2", COMPRIMENTO = 30 M, TECIDO EM FIO DE POLIESTER E TUBO INTERNO EM BORRACHA SINTETICA, COM UNIOES ENGATE RAPIDO</t>
  </si>
  <si>
    <t xml:space="preserve">8.3</t>
  </si>
  <si>
    <t xml:space="preserve">REGISTRO OU VÁLVULA GLOBO ANGULAR EM LATÃO, PARA HIDRANTES EM INSTALAÇÃO PREDIAL DE INCÊNDIO, 45 GRAUS, 2 1/2" - FORNECIMENTO E INSTALAÇÃO. AF_08/2021</t>
  </si>
  <si>
    <t xml:space="preserve">8.4</t>
  </si>
  <si>
    <t xml:space="preserve">INSTALAÇÃO DE VIDRO LISO INCOLOR, E = 3 MM, EM ESQUADRIA DE ALUMÍNIO OU PVC, FIXADO COM BAGUETE. AF_01/2021_PS</t>
  </si>
  <si>
    <t xml:space="preserve">8.5</t>
  </si>
  <si>
    <t xml:space="preserve">M3</t>
  </si>
  <si>
    <t xml:space="preserve">ESCAVAÇÃO MANUAL DE VALA. AF_09/2024</t>
  </si>
  <si>
    <t xml:space="preserve">8.6</t>
  </si>
  <si>
    <t xml:space="preserve">TUBO DE AÇO GALVANIZADO COM COSTURA, CLASSE MÉDIA, DN 80 (3"), CONEXÃO ROSQUEADA, INSTALADO EM REDE DE ALIMENTAÇÃO PARA HIDRANTE - FORNECIMENTO E INSTALAÇÃO. AF_10/2020,</t>
  </si>
  <si>
    <t xml:space="preserve">8.7</t>
  </si>
  <si>
    <t xml:space="preserve">TUBO DE AÇO GALVANIZADO COM COSTURA, CLASSE MÉDIA, DN 65 (2 1/2"), CONEXÃO ROSQUEADA, INSTALADO EM REDE DE ALIMENTAÇÃO PARA HIDRANTE - FORNECIMENTO E INSTALAÇÃO. AF_10/2020</t>
  </si>
  <si>
    <t xml:space="preserve">8.8</t>
  </si>
  <si>
    <t xml:space="preserve">NIPLE, EM FERRO GALVANIZADO, DN 80 (3"), CONEXÃO ROSQUEADA, INSTALADO EM REDE DE ALIMENTAÇÃO PARA HIDRANTE - FORNECIMENTO E INSTALAÇÃO. AF_10/2020</t>
  </si>
  <si>
    <t xml:space="preserve">8.9</t>
  </si>
  <si>
    <t xml:space="preserve">NIPLE, EM FERRO GALVANIZADO, DN 65 (2 1/2"), CONEXÃO ROSQUEADA, INSTALADO EM REDE DE ALIMENTAÇÃO PARA HIDRANTE - FORNECIMENTO E INSTALAÇÃO. AF_10/2020</t>
  </si>
  <si>
    <t xml:space="preserve">8.10</t>
  </si>
  <si>
    <t xml:space="preserve">LUVA, EM FERRO GALVANIZADO, DN 80 (3"), CONEXÃO ROSQUEADA, INSTALADO E M REDE DE ALIMENTAÇÃO PARA HIDRANTE - FORNECIMENTO E INSTALAÇÃO. AF_10/2020</t>
  </si>
  <si>
    <t xml:space="preserve">8.11</t>
  </si>
  <si>
    <t xml:space="preserve">LUVA, EM FERRO GALVANIZADO, DN 65 (2 1/2"), CONEXÃO ROSQUEADA, INSTALADO EM REDE DE ALIMENTAÇÃO PARA HIDRANTE - FORNECIMENTO E INSTALAÇÃO. AF_10/2020</t>
  </si>
  <si>
    <t xml:space="preserve">8.12</t>
  </si>
  <si>
    <t xml:space="preserve">JOELHO 90 GRAUS, EM FERRO GALVANIZADO, DN 65 (2 1/2"), CONEXÃO ROSQUEADA, INSTALADO EM REDE DE ALIMENTAÇÃO PARA HIDRANTE - FORNECIMENTO E INSTALAÇÃO. AF_10/2020</t>
  </si>
  <si>
    <t xml:space="preserve">8.13</t>
  </si>
  <si>
    <t xml:space="preserve">JOELHO 90 GRAUS, EM FERRO GALVANIZADO, CONEXÃO ROSQUEADA, DN 80 (3"), INSTALADO EM REDE DE ALIMENTAÇÃO PARA HIDRANTE - FORNECIMENTO E INSTALAÇÃO. AF_10/2020</t>
  </si>
  <si>
    <t xml:space="preserve">8.14</t>
  </si>
  <si>
    <t xml:space="preserve">TÊ, EM FERRO GALVANIZADO, CONEXÃO ROSQUEADA, DN 65 (2 1/2"), INSTALADO EM REDE DE ALIMENTAÇÃO PARA HIDRANTE - FORNECIMENTO E INSTALAÇÃO. AF_10/2020</t>
  </si>
  <si>
    <t xml:space="preserve">8.15</t>
  </si>
  <si>
    <t xml:space="preserve">TÊ, EM FERRO GALVANIZADO, CONEXÃO ROSQUEADA, DN 80 (3"), INSTALADO EM REDE DE ALIMENTAÇÃO PARA HIDRANTE - FORNECIMENTO E INSTALAÇÃO. AF_10/2020</t>
  </si>
  <si>
    <t xml:space="preserve">8.16</t>
  </si>
  <si>
    <t xml:space="preserve">RECOMPOSIÇÃO DE PAVIMENTO EM PARALELEPÍPEDOS, REJUNTAMENTO COM ARGAMASSA, COM REAPROVEITAMENTO DOS PARALELEPÍPEDOS, PARA O FECHAMENTO DE VALAS - INCLUSO RETIRADA E COLOCAÇÃO DO MATERIAL. AF_12/2020</t>
  </si>
  <si>
    <t xml:space="preserve">8.17</t>
  </si>
  <si>
    <t xml:space="preserve">PINTURA COM TINTA ALQUÍDICA DE ACABAMENTO (ESMALTE SINTÉTICO BRILHANTE ) APLICADA A ROLO OU PINCEL SOBRE SUPERFÍCIES METÁLICAS (EXCETO PERFIL ) EXECUTADO EM OBRA (02 DEMÃOS). AF_01/2020 - HIDRANTES</t>
  </si>
  <si>
    <t xml:space="preserve">8.18</t>
  </si>
  <si>
    <t xml:space="preserve">HIDRANTE DE RECALQUE INCLUINDO CAIXA EM ALVENARIA DE TIJOLOS MACIÇOS 40X60X35 COM TAMPA DE FERRO FUNDIDO 40X60 E FUNDO EM BRITA</t>
  </si>
  <si>
    <t xml:space="preserve">SPDA CTAG</t>
  </si>
  <si>
    <t xml:space="preserve">9.1</t>
  </si>
  <si>
    <t xml:space="preserve">CCU-009</t>
  </si>
  <si>
    <t xml:space="preserve">ELABORAR LAUDO DO TESTE DE ATERRAMENTO DO SPDA</t>
  </si>
  <si>
    <t xml:space="preserve">9.2</t>
  </si>
  <si>
    <t xml:space="preserve">CCU-010</t>
  </si>
  <si>
    <t xml:space="preserve">ELABORAR LAUDO DE CONTINUIDADE ELÉTRICA DAS ARMADURAS</t>
  </si>
  <si>
    <t xml:space="preserve">9.3</t>
  </si>
  <si>
    <t xml:space="preserve">MINI CAPTOR PARA SPDA - FORNECIMENTO E INSTALAÇÃO. AF_08/2023</t>
  </si>
  <si>
    <t xml:space="preserve">9.4</t>
  </si>
  <si>
    <t xml:space="preserve">CONECTOR SPLIT-BOLT, PARA SPDA, PARA CABOS ATÉ 50 MM2 - FORNECIMENTO E INSTALAÇÃO. AF_08/2023</t>
  </si>
  <si>
    <t xml:space="preserve">9.5</t>
  </si>
  <si>
    <t xml:space="preserve">CORDOALHA DE COBRE NU 50 MM², NÃO ENTERRADA, COM ISOLADOR - FORNECIMENTO E INSTALAÇÃO. AF_08/2023</t>
  </si>
  <si>
    <t xml:space="preserve">9.6</t>
  </si>
  <si>
    <t xml:space="preserve">CAIXA DE INSPEÇÃO EM POLIAMIDA 150X110X70MM, BCAL 1" (DN32MM) SPDA</t>
  </si>
  <si>
    <t xml:space="preserve">ADEQUAÇÕES RESERVATÓRIO E CASA DE MÁQUINAS CTAG</t>
  </si>
  <si>
    <t xml:space="preserve">10.1</t>
  </si>
  <si>
    <t xml:space="preserve">CCU-011</t>
  </si>
  <si>
    <t xml:space="preserve">AJUSTE NA SAÍDA DO RESERVATORIO SUPERIOR DE ÁGUA POTÁVEL. A SAIDA ATUALMENTE É NA PARTE INFERIOR DO RESERVATORIO E DEVERÁ SER NA LATERAL PARA GARANTIR A RESERVA TÉCNICA DE INCÊNDIO. </t>
  </si>
  <si>
    <t xml:space="preserve">10.2</t>
  </si>
  <si>
    <t xml:space="preserve">CCU-012</t>
  </si>
  <si>
    <t xml:space="preserve">AJUSTES NO FUNCIONAMENTO DOS QUADROS DE BOMBAS PARA QUE FIQUE AUTOMATIZADO QUANDO UM HIDRANTE FOR ABERTO</t>
  </si>
  <si>
    <t xml:space="preserve">10.3</t>
  </si>
  <si>
    <t xml:space="preserve">10.4</t>
  </si>
  <si>
    <t xml:space="preserve">PRESSOTATO 0 A 10 KGF/CM² - FORNECIMENTO E INSTALAÇÃO</t>
  </si>
  <si>
    <t xml:space="preserve">10.5</t>
  </si>
  <si>
    <t xml:space="preserve">IMPERMEABILIZAÇÃO DE SUPERFÍCIE COM ARGAMASSA POLIMÉRICA / MEMBRANA ACRÍLICA, 4 DEMÃOS, REFORÇADA COM VÉU DE POLIÉSTER (MAV). AF_09/2023</t>
  </si>
  <si>
    <t xml:space="preserve">10.6</t>
  </si>
  <si>
    <t xml:space="preserve">TRATAMENTO DE RALO OU PONTO EMERGENTE COM ARGAMASSA POLIMÉRICA / MEMBRANA ACRÍLICA REFORÇADO COM TELA DE POLIÉSTER (MAV). AF_09/2023</t>
  </si>
  <si>
    <t xml:space="preserve">10.7</t>
  </si>
  <si>
    <t xml:space="preserve">VALOR TOTAL .....................................................:</t>
  </si>
  <si>
    <t xml:space="preserve">VALOR DO BDI ...................................................................:</t>
  </si>
  <si>
    <t xml:space="preserve">VALOR TOTAL GERAL DA OBRA .........................................:</t>
  </si>
  <si>
    <t xml:space="preserve">COMPOSIÇÃO DOS CUSTOS UNITÁRIOS - ANALÍTICO</t>
  </si>
  <si>
    <t xml:space="preserve"> PREÇO (R$) </t>
  </si>
  <si>
    <t xml:space="preserve"> VALOR (R$) </t>
  </si>
  <si>
    <t xml:space="preserve">UN </t>
  </si>
  <si>
    <t xml:space="preserve">PLACA DE SINALIZACAO DE SEGURANCA CONTRA INCENDIO, FOTOLUMINESCENTE, QUADRADA, *14 X 14* CM, EM PVC *2* MM ANTI-CHAMAS (SIMBOLOS, CORES E PICTOGRAMAS CONFORME NBR 16820)</t>
  </si>
  <si>
    <t xml:space="preserve">PEDREIRO COM ENCARGOS COMPLEMENTARES</t>
  </si>
  <si>
    <t xml:space="preserve">SERVENTE COM ENCARGOS COMPLEMENTARES</t>
  </si>
  <si>
    <t xml:space="preserve">KG</t>
  </si>
  <si>
    <t xml:space="preserve">ADESIVO ACRILICO DE BASE AQUOSA / COLA DE CONTATO</t>
  </si>
  <si>
    <t xml:space="preserve">TOTAL DA COMPOSIÇÃO COM MÃO DE OBRA</t>
  </si>
  <si>
    <t xml:space="preserve">PLACA DE SINALIZACAO DE SEGURANCA CONTRA INCENDIO, FOTOLUMINESCENTE, RETANGULAR, *12 X 40* CM, EM PVC *2* MM ANTI-CHAMAS (SIMBOLOS, CORES E PICTOGRAMAS CONFORME NBR 16820)</t>
  </si>
  <si>
    <t xml:space="preserve">PLACA DE SINALIZACAO DE SEGURANCA CONTRA INCENDIO, FOTOLUMINESCENTE, RETANGULAR, *20 X 20* CM, EM PVC *2* MM ANTI-CHAMAS (SIMBOLOS, CORES E PICTOGRAMAS CONFORME NBR 16820)</t>
  </si>
  <si>
    <t xml:space="preserve">PLACA DE SINALIZACAO DE SEGURANCA CONTRA INCENDIO - ALERTA, TRIANGULAR, BASE DE *30* CM, EM PVC *2* MM ANTI-CHAMAS (SIMBOLOS, CORES E PICTOGRAMAS CONFORME NBR 16820)</t>
  </si>
  <si>
    <t xml:space="preserve">FITA CREPE ROLO DE 25 MM X 50 M</t>
  </si>
  <si>
    <t xml:space="preserve">PINTURA DE PISO COM TINTA EPÓXI, APLICAÇÃO MANUAL, 2 DEMÃOS, INCLUSO PRIMER EPÓXI. AF_05/2021</t>
  </si>
  <si>
    <t xml:space="preserve">PINTOR COM ENCARGOS COMPLEMENTARES</t>
  </si>
  <si>
    <t xml:space="preserve">PAR</t>
  </si>
  <si>
    <t xml:space="preserve">BARRA ANTIPANICO DUPLA, CEGA EM LADO OPOSTO, COR CINZA</t>
  </si>
  <si>
    <t xml:space="preserve">BARRA ANTIPANICO DUPLA, PARA PORTA DE VIDRO, COR CINZ</t>
  </si>
  <si>
    <t xml:space="preserve">BARRA ANTIPANICO SIMPLES, COM FECHADURA LADO OPOSTO, COR CINZA</t>
  </si>
  <si>
    <t xml:space="preserve">MÃO DE OBRA ENGENHEIRO MÉDIO</t>
  </si>
  <si>
    <t xml:space="preserve">ELETROTÉCNICO COM ENCARGOS COMPLEMENTARES</t>
  </si>
  <si>
    <t xml:space="preserve"> ELETRICISTA COM ENCARGOS COMPLEMENTARES </t>
  </si>
  <si>
    <t xml:space="preserve">DEMOLIÇÃO DE LAJES, EM CONCRETO ARMADO, DE FORMA MANUAL, SEM REAPROVEITAMENTO. AF_09/2023</t>
  </si>
  <si>
    <t xml:space="preserve">GRAUTE FGK=30 MPA; TRAÇO 1:0,9:1,2:0,6 (EM MASSA SECA DE CIMENTO/ AREIA GROSSA/ BRITA 0/ ADITIVO) - PREPARO MECÂNICO COM BETONEIRA 400 L. AF_09/2021</t>
  </si>
  <si>
    <t xml:space="preserve">FLANGE SEXTAVADO DE FERRO GALVANIZADO, COM ROSCA BSP, DE 4"</t>
  </si>
  <si>
    <t xml:space="preserve">CAP OU TAMPAO DE FERRO GALVANIZADO, COM ROSCA BSP, DE 4"</t>
  </si>
  <si>
    <t xml:space="preserve">COTOVELO 90 GRAUS DE FERRO GALVANIZADO, COM ROSCA BSP, DE 4"</t>
  </si>
  <si>
    <t xml:space="preserve">TUBO ACO GALVANIZADO COM COSTURA, CLASSE MEDIA, DN 4", E = 4,50* MM, PESO 12,10*KG/M (NBR 5580)</t>
  </si>
  <si>
    <t xml:space="preserve">FURO MECANIZADO EM CONCRETO, COM PERFURATRIZ, PARA INSTALAÇÕES HIDRÁULICAS, DIÂMETROS MAIORES QUE 75 MM E MENORES OU IGUAIS A 150 MM. AF_09/2023</t>
  </si>
  <si>
    <t xml:space="preserve">ENCANADOR OU BOMBEIRO HIDRÁULICO COM ENCARGOS COMPLEMENTARES</t>
  </si>
  <si>
    <t xml:space="preserve">CONTATOR TRIPOLAR I NOMINAL 38A - FORNECIMENTO E INSTALAÇÃO. AF_10/2020</t>
  </si>
  <si>
    <t xml:space="preserve">DISJUNTOR MONOPOLAR TIPO DIN, CORRENTE NOMINAL DE 32A - FORNECIMENTO E INSTALAÇÃO. AF_10/2020</t>
  </si>
  <si>
    <t xml:space="preserve">ELETRICISTA COM ENCARGOS COMPLEMENTARES </t>
  </si>
  <si>
    <t xml:space="preserve">AUXILIAR DE ELETRICISTA COM ENCARGOS COMPLEMENTARES</t>
  </si>
  <si>
    <t xml:space="preserve">ORÇAMENTO RESUMO</t>
  </si>
  <si>
    <t xml:space="preserve">TOTAL ITEM (R$)</t>
  </si>
  <si>
    <t xml:space="preserve">B.D.I. - Edificação</t>
  </si>
  <si>
    <t xml:space="preserve">V.TOTAL(R$)</t>
  </si>
  <si>
    <t xml:space="preserve">VALOR DA OBRA.................................................................................:</t>
  </si>
  <si>
    <t xml:space="preserve">BONIFICAÇÃO E DESPESAS INDIRETAS - B.D.I. ...............................:</t>
  </si>
  <si>
    <t xml:space="preserve">VALOR TOTAL DA OBRA.....................................................................:</t>
  </si>
  <si>
    <t xml:space="preserve">CRONOGRAMA FÍSICO FINANCEIRO</t>
  </si>
  <si>
    <t xml:space="preserve">Prazo de execução: 90 dias</t>
  </si>
  <si>
    <t xml:space="preserve">% DO ITEM</t>
  </si>
  <si>
    <t xml:space="preserve">VALOR (R$) COM BDI</t>
  </si>
  <si>
    <t xml:space="preserve">MÊS 1</t>
  </si>
  <si>
    <t xml:space="preserve">MÊS 2</t>
  </si>
  <si>
    <t xml:space="preserve">MÊS 3</t>
  </si>
  <si>
    <t xml:space="preserve">TOTAL  DESEMBOLSO MENSAL</t>
  </si>
  <si>
    <t xml:space="preserve">DESEMBOLSO ACUMULADO</t>
  </si>
  <si>
    <t xml:space="preserve">%  MENSAL</t>
  </si>
  <si>
    <t xml:space="preserve">% MENSAL ACUMULADA</t>
  </si>
  <si>
    <t xml:space="preserve">Classe</t>
  </si>
  <si>
    <t xml:space="preserve">CLASSIFICAÇÃO ABC DOS SERVIÇOS</t>
  </si>
  <si>
    <t xml:space="preserve">% ACUMULADA</t>
  </si>
  <si>
    <t xml:space="preserve">CLASSIFICAÇÃO</t>
  </si>
  <si>
    <t xml:space="preserve">TOTAL GERAL</t>
  </si>
</sst>
</file>

<file path=xl/styles.xml><?xml version="1.0" encoding="utf-8"?>
<styleSheet xmlns="http://schemas.openxmlformats.org/spreadsheetml/2006/main">
  <numFmts count="19">
    <numFmt numFmtId="164" formatCode="General"/>
    <numFmt numFmtId="165" formatCode="_-&quot;R$ &quot;* #,##0.00_-;&quot;-R$ &quot;* #,##0.00_-;_-&quot;R$ &quot;* \-??_-;_-@_-"/>
    <numFmt numFmtId="166" formatCode="0%"/>
    <numFmt numFmtId="167" formatCode="_(* #,##0.00_);_(* \(#,##0.00\);_(* \-??_);_(@_)"/>
    <numFmt numFmtId="168" formatCode="_-* #,##0.00_-;\-* #,##0.00_-;_-* \-??_-;_-@_-"/>
    <numFmt numFmtId="169" formatCode="_(* #,##0.0000_);_(* \(#,##0.0000\);_(* \-??_);_(@_)"/>
    <numFmt numFmtId="170" formatCode="0.00"/>
    <numFmt numFmtId="171" formatCode="@"/>
    <numFmt numFmtId="172" formatCode="0.00%"/>
    <numFmt numFmtId="173" formatCode="#,##0.00"/>
    <numFmt numFmtId="174" formatCode="General"/>
    <numFmt numFmtId="175" formatCode="_-* #,##0.0000_-;\-* #,##0.0000_-;_-* \-??_-;_-@_-"/>
    <numFmt numFmtId="176" formatCode="_-* #,##0.0000_-;\-* #,##0.0000_-;_-* \-????_-;_-@_-"/>
    <numFmt numFmtId="177" formatCode="0.0000"/>
    <numFmt numFmtId="178" formatCode="_(&quot;R$ &quot;* #,##0.00_);_(&quot;R$ &quot;* \(#,##0.00\);_(&quot;R$ &quot;* \-??_);_(@_)"/>
    <numFmt numFmtId="179" formatCode="General&quot; m²&quot;"/>
    <numFmt numFmtId="180" formatCode="#,##0.00\ ;&quot; (&quot;#,##0.00\);&quot; -&quot;#\ ;@\ "/>
    <numFmt numFmtId="181" formatCode="0.0%"/>
    <numFmt numFmtId="182" formatCode="_-* #,##0.00_-;\-* #,##0.00_-;_-* \-??_-;_-@_-"/>
  </numFmts>
  <fonts count="4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name val="Arial"/>
      <family val="2"/>
      <charset val="1"/>
    </font>
    <font>
      <sz val="9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9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2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u val="single"/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4"/>
      <color rgb="FF002060"/>
      <name val="Calibri"/>
      <family val="2"/>
      <charset val="1"/>
    </font>
    <font>
      <sz val="12"/>
      <name val="Arial"/>
      <family val="2"/>
      <charset val="1"/>
    </font>
    <font>
      <i val="true"/>
      <sz val="9"/>
      <name val="Calibri"/>
      <family val="2"/>
      <charset val="1"/>
    </font>
    <font>
      <i val="true"/>
      <sz val="12"/>
      <name val="Calibri"/>
      <family val="2"/>
      <charset val="1"/>
    </font>
    <font>
      <b val="true"/>
      <i val="true"/>
      <sz val="12"/>
      <name val="Calibri"/>
      <family val="2"/>
      <charset val="1"/>
    </font>
    <font>
      <b val="true"/>
      <sz val="12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9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15"/>
      <color rgb="FF000000"/>
      <name val="Verdana"/>
      <family val="2"/>
      <charset val="1"/>
    </font>
    <font>
      <b val="true"/>
      <sz val="2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Verdana"/>
      <family val="2"/>
      <charset val="1"/>
    </font>
    <font>
      <b val="true"/>
      <sz val="8"/>
      <color rgb="FF000000"/>
      <name val="Verdana"/>
      <family val="2"/>
      <charset val="1"/>
    </font>
    <font>
      <sz val="8"/>
      <name val="Verdana"/>
      <family val="2"/>
      <charset val="1"/>
    </font>
    <font>
      <sz val="9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000000"/>
      <name val="Verdana"/>
      <family val="2"/>
      <charset val="1"/>
    </font>
    <font>
      <sz val="8"/>
      <color rgb="FFFF0000"/>
      <name val="Verdana"/>
      <family val="2"/>
      <charset val="1"/>
    </font>
    <font>
      <b val="true"/>
      <sz val="10"/>
      <name val="Verdana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8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C0C0C0"/>
        <bgColor rgb="FFB4C7E7"/>
      </patternFill>
    </fill>
    <fill>
      <patternFill patternType="solid">
        <fgColor rgb="FFB4C7E7"/>
        <bgColor rgb="FFC0C0C0"/>
      </patternFill>
    </fill>
    <fill>
      <patternFill patternType="solid">
        <fgColor rgb="FFFFC000"/>
        <bgColor rgb="FFFF9900"/>
      </patternFill>
    </fill>
    <fill>
      <patternFill patternType="solid">
        <fgColor rgb="FF0070C0"/>
        <bgColor rgb="FF008080"/>
      </patternFill>
    </fill>
    <fill>
      <patternFill patternType="solid">
        <fgColor rgb="FFDAE3F3"/>
        <bgColor rgb="FFD9D9D9"/>
      </patternFill>
    </fill>
    <fill>
      <patternFill patternType="solid">
        <fgColor rgb="FF00B0F0"/>
        <bgColor rgb="FF33CCCC"/>
      </patternFill>
    </fill>
    <fill>
      <patternFill patternType="solid">
        <fgColor rgb="FF92D050"/>
        <bgColor rgb="FFC5E0B4"/>
      </patternFill>
    </fill>
    <fill>
      <patternFill patternType="solid">
        <fgColor rgb="FFC5E0B4"/>
        <bgColor rgb="FFC6EFCE"/>
      </patternFill>
    </fill>
    <fill>
      <patternFill patternType="solid">
        <fgColor rgb="FFFFF2CC"/>
        <bgColor rgb="FFE2F0D9"/>
      </patternFill>
    </fill>
    <fill>
      <patternFill patternType="solid">
        <fgColor rgb="FFD9D9D9"/>
        <bgColor rgb="FFDAE3F3"/>
      </patternFill>
    </fill>
    <fill>
      <patternFill patternType="solid">
        <fgColor rgb="FFE2F0D9"/>
        <bgColor rgb="FFDAE3F3"/>
      </patternFill>
    </fill>
    <fill>
      <patternFill patternType="solid">
        <fgColor rgb="FF8FAADC"/>
        <bgColor rgb="FF969696"/>
      </patternFill>
    </fill>
    <fill>
      <patternFill patternType="solid">
        <fgColor rgb="FFFFFFFF"/>
        <bgColor rgb="FFFFF2CC"/>
      </patternFill>
    </fill>
  </fills>
  <borders count="9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hair"/>
      <top style="thin"/>
      <bottom style="hair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medium"/>
      <top style="thin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 style="medium"/>
      <right style="hair"/>
      <top style="hair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medium"/>
      <top style="hair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double"/>
      <diagonal/>
    </border>
    <border diagonalUp="false" diagonalDown="false">
      <left style="medium"/>
      <right style="thin"/>
      <top style="double"/>
      <bottom style="thin"/>
      <diagonal/>
    </border>
    <border diagonalUp="false" diagonalDown="false">
      <left style="thin"/>
      <right style="thin"/>
      <top style="double"/>
      <bottom style="thin"/>
      <diagonal/>
    </border>
    <border diagonalUp="false" diagonalDown="false">
      <left style="thin"/>
      <right style="medium"/>
      <top style="double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double"/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 style="thin"/>
      <right style="medium"/>
      <top style="thin"/>
      <bottom style="double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hair"/>
      <top style="thin"/>
      <bottom style="thin"/>
      <diagonal/>
    </border>
    <border diagonalUp="false" diagonalDown="false">
      <left style="hair"/>
      <right style="medium"/>
      <top style="thin"/>
      <bottom style="thin"/>
      <diagonal/>
    </border>
    <border diagonalUp="false" diagonalDown="false">
      <left style="medium"/>
      <right style="hair"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medium"/>
      <top/>
      <bottom style="hair"/>
      <diagonal/>
    </border>
    <border diagonalUp="false" diagonalDown="false">
      <left style="medium"/>
      <right style="hair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 style="medium"/>
      <right style="hair"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 style="hair"/>
      <right style="medium"/>
      <top style="hair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hair"/>
      <right/>
      <top style="hair"/>
      <bottom style="thin"/>
      <diagonal/>
    </border>
    <border diagonalUp="false" diagonalDown="false">
      <left style="thin"/>
      <right/>
      <top/>
      <bottom style="thin"/>
      <diagonal/>
    </border>
  </borders>
  <cellStyleXfs count="3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82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0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3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7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7" xfId="22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10" fillId="0" borderId="8" xfId="2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9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1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2" borderId="10" xfId="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2" borderId="11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9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0" borderId="10" xfId="26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7" fillId="0" borderId="11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0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2" borderId="10" xfId="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2" borderId="11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1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2" borderId="13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13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2" borderId="13" xfId="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2" borderId="14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0" fontId="1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22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16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16" xfId="2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7" fillId="0" borderId="0" xfId="2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5" xfId="22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6" xfId="2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0" xfId="22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6" xfId="2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15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10" fillId="0" borderId="0" xfId="26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0" borderId="16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7" fillId="0" borderId="16" xfId="26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16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7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7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1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9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17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20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4" fillId="3" borderId="2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3" borderId="21" xfId="2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1" fontId="15" fillId="3" borderId="22" xfId="21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0" borderId="1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2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6" fillId="3" borderId="2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3" xfId="21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2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2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4" borderId="2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2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5" borderId="29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3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22" fillId="0" borderId="31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22" fillId="0" borderId="32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6" borderId="3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6" borderId="34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22" fillId="6" borderId="3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22" fillId="6" borderId="2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4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22" fillId="0" borderId="34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22" fillId="0" borderId="2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5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6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22" fillId="0" borderId="36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2" fontId="22" fillId="0" borderId="37" xfId="21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3" fillId="7" borderId="3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7" borderId="39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20" fillId="7" borderId="39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0" fillId="7" borderId="4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8" borderId="25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20" fillId="8" borderId="2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20" fillId="8" borderId="2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70" fontId="7" fillId="0" borderId="0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7" fillId="0" borderId="2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0" fontId="7" fillId="0" borderId="3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4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4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7" fillId="0" borderId="16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5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4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0" fillId="0" borderId="4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33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0" fillId="0" borderId="27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0" borderId="27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5" fillId="0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4" fillId="0" borderId="3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4" fillId="0" borderId="34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9" borderId="4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9" fillId="10" borderId="43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9" fillId="10" borderId="44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6" fillId="0" borderId="33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6" fillId="0" borderId="3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0" borderId="34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6" fillId="0" borderId="34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3" fontId="27" fillId="0" borderId="34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3" fontId="26" fillId="0" borderId="34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3" fontId="26" fillId="0" borderId="27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26" fillId="11" borderId="45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6" fillId="11" borderId="4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1" borderId="46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4" fontId="24" fillId="11" borderId="47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3" fontId="24" fillId="11" borderId="48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2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10" borderId="49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4" fillId="12" borderId="3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11" borderId="43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6" fillId="11" borderId="47" xfId="2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6" fillId="11" borderId="47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24" fillId="11" borderId="44" xfId="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2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0" fontId="7" fillId="2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0" xfId="21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7" fillId="2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28" fillId="10" borderId="49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29" fillId="2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6" fillId="13" borderId="50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13" borderId="3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13" borderId="34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26" fillId="13" borderId="34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4" fillId="13" borderId="51" xfId="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24" fillId="13" borderId="44" xfId="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72" fontId="24" fillId="13" borderId="34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6" fillId="13" borderId="5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6" fillId="13" borderId="5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13" borderId="53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24" fillId="13" borderId="53" xfId="24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8" fontId="24" fillId="13" borderId="54" xfId="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0" fillId="13" borderId="55" xfId="2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16" xfId="2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56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21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21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21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0" fontId="7" fillId="0" borderId="0" xfId="2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0" fontId="7" fillId="0" borderId="0" xfId="2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9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5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4" fontId="10" fillId="0" borderId="2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57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58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2" borderId="5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0" fillId="2" borderId="58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2" borderId="59" xfId="2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4" fontId="10" fillId="0" borderId="60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0" fillId="0" borderId="9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0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1" fillId="0" borderId="10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0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7" fillId="0" borderId="10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7" fillId="0" borderId="11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32" fillId="0" borderId="9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2" fillId="0" borderId="10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2" fillId="0" borderId="10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5" fontId="0" fillId="0" borderId="10" xfId="27" applyFont="fals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0" borderId="10" xfId="27" applyFont="false" applyBorder="true" applyAlignment="true" applyProtection="true">
      <alignment horizontal="right" vertical="top" textRotation="0" wrapText="false" indent="0" shrinkToFit="false"/>
      <protection locked="true" hidden="false"/>
    </xf>
    <xf numFmtId="173" fontId="32" fillId="0" borderId="11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6" fontId="7" fillId="0" borderId="0" xfId="21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0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33" fillId="0" borderId="6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3" fillId="0" borderId="62" xfId="21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33" fillId="0" borderId="62" xfId="21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62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10" fillId="0" borderId="62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10" fillId="13" borderId="63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0" fillId="0" borderId="9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2" fillId="0" borderId="10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2" fillId="0" borderId="61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2" fillId="0" borderId="62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32" fillId="0" borderId="62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9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77" fontId="7" fillId="0" borderId="10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32" fillId="0" borderId="10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32" fillId="0" borderId="15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32" fillId="0" borderId="0" xfId="21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32" fillId="0" borderId="0" xfId="21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0" xfId="21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10" fillId="0" borderId="0" xfId="21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70" fontId="10" fillId="0" borderId="16" xfId="21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7" fillId="0" borderId="6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22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0" xfId="22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27" fillId="0" borderId="0" xfId="28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27" fillId="0" borderId="0" xfId="28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7" fillId="0" borderId="0" xfId="28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34" fillId="0" borderId="2" xfId="22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7" fillId="0" borderId="3" xfId="28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7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4" fillId="0" borderId="15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4" fillId="0" borderId="16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5" fillId="0" borderId="6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10" fillId="0" borderId="66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67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67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67" xfId="2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0" fillId="0" borderId="68" xfId="2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0" fillId="0" borderId="66" xfId="2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69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0" fillId="0" borderId="70" xfId="2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0" fillId="0" borderId="67" xfId="2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0" fillId="0" borderId="68" xfId="2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5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7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10" fillId="0" borderId="71" xfId="28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0" fillId="0" borderId="72" xfId="28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36" fillId="0" borderId="3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3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36" fillId="0" borderId="34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34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27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36" fillId="0" borderId="53" xfId="24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0" borderId="6" xfId="22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8" fontId="38" fillId="0" borderId="7" xfId="23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2" fontId="38" fillId="0" borderId="7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0" borderId="7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0" borderId="8" xfId="28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0" fillId="14" borderId="0" xfId="2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0" xfId="22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78" fontId="38" fillId="0" borderId="10" xfId="23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2" fontId="38" fillId="0" borderId="1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0" borderId="10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8" fillId="0" borderId="11" xfId="28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36" fillId="2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36" fillId="2" borderId="0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36" fillId="2" borderId="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2" borderId="16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2" fontId="36" fillId="2" borderId="15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2" borderId="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5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" borderId="71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36" fillId="2" borderId="71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2" borderId="71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2" borderId="72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0" borderId="15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8" fillId="0" borderId="0" xfId="22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7" fontId="38" fillId="0" borderId="0" xfId="28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3" fontId="38" fillId="0" borderId="0" xfId="28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38" fillId="0" borderId="16" xfId="28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36" fillId="14" borderId="1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14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36" fillId="14" borderId="0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36" fillId="14" borderId="0" xfId="24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6" fillId="14" borderId="16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14" borderId="0" xfId="22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27" fillId="0" borderId="15" xfId="22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9" fillId="0" borderId="0" xfId="22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39" fillId="0" borderId="16" xfId="22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1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0" xfId="3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7" fillId="0" borderId="0" xfId="28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2" fontId="40" fillId="0" borderId="0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2" xfId="22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7" fillId="0" borderId="2" xfId="28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73" fontId="27" fillId="0" borderId="2" xfId="28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40" fillId="0" borderId="2" xfId="24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5" fillId="0" borderId="5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10" fillId="0" borderId="15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10" fillId="0" borderId="52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5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5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73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9" fontId="10" fillId="0" borderId="73" xfId="2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9" fontId="10" fillId="0" borderId="73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0" fillId="0" borderId="74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9" fontId="10" fillId="0" borderId="74" xfId="2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75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7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0" fontId="36" fillId="0" borderId="76" xfId="28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7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77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42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6" fillId="0" borderId="76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7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43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8" fontId="38" fillId="0" borderId="47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38" fillId="0" borderId="47" xfId="2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1" fillId="0" borderId="7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81" fontId="42" fillId="0" borderId="79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81" fontId="42" fillId="0" borderId="80" xfId="2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38" fillId="0" borderId="81" xfId="2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38" fillId="0" borderId="82" xfId="29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8" fillId="0" borderId="4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3" fillId="0" borderId="46" xfId="2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7" fillId="0" borderId="8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43" fillId="0" borderId="84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43" fillId="0" borderId="85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0" xfId="22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8" fillId="0" borderId="9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1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37" fillId="0" borderId="7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3" fontId="38" fillId="0" borderId="86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3" fontId="38" fillId="0" borderId="87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7" fillId="0" borderId="7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42" fillId="0" borderId="86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42" fillId="0" borderId="87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38" fillId="0" borderId="12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8" fillId="0" borderId="13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7" fillId="0" borderId="88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2" fontId="42" fillId="0" borderId="81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42" fillId="0" borderId="82" xfId="2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0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5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15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56" xfId="3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4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34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5" fillId="11" borderId="7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5" fillId="0" borderId="34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5" fillId="0" borderId="34" xfId="2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45" fillId="0" borderId="34" xfId="28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3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34" xfId="28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0" fillId="0" borderId="3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0" fillId="0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8" fillId="0" borderId="34" xfId="28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11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4" fillId="11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4" fillId="11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2" fontId="0" fillId="11" borderId="3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1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oeda 2" xfId="20"/>
    <cellStyle name="Normal 2" xfId="21"/>
    <cellStyle name="Normal 2 10 2" xfId="22"/>
    <cellStyle name="Normal_Relação de material" xfId="23"/>
    <cellStyle name="Porcentagem 2" xfId="24"/>
    <cellStyle name="Porcentagem 3 2 2" xfId="25"/>
    <cellStyle name="Separador de milhares 2" xfId="26"/>
    <cellStyle name="Vírgula 2" xfId="27"/>
    <cellStyle name="Vírgula 2 3" xfId="28"/>
    <cellStyle name="Vírgula 3 2" xfId="29"/>
    <cellStyle name="Vírgula 4" xfId="30"/>
  </cellStyles>
  <dxfs count="14">
    <dxf>
      <font>
        <b val="0"/>
        <color rgb="FF000000"/>
        <sz val="11"/>
      </font>
      <fill>
        <patternFill>
          <bgColor rgb="FFC0C0C0"/>
        </patternFill>
      </fill>
    </dxf>
    <dxf>
      <font>
        <b val="0"/>
        <color rgb="FF000000"/>
        <sz val="11"/>
      </font>
      <fill>
        <patternFill>
          <bgColor rgb="FFC0C0C0"/>
        </patternFill>
      </fill>
    </dxf>
    <dxf>
      <font>
        <b val="0"/>
        <color rgb="FF000000"/>
        <sz val="11"/>
      </font>
      <fill>
        <patternFill>
          <bgColor rgb="FFC0C0C0"/>
        </patternFill>
      </fill>
    </dxf>
    <dxf>
      <font>
        <b val="0"/>
        <color rgb="FF000000"/>
        <sz val="11"/>
      </font>
      <fill>
        <patternFill>
          <bgColor rgb="FFC0C0C0"/>
        </patternFill>
      </fill>
    </dxf>
    <dxf>
      <font>
        <b val="0"/>
        <color rgb="FF000000"/>
        <sz val="11"/>
      </font>
      <fill>
        <patternFill>
          <bgColor rgb="FFC0C0C0"/>
        </patternFill>
      </fill>
    </dxf>
    <dxf>
      <font>
        <b val="0"/>
        <color rgb="FF000000"/>
        <sz val="11"/>
      </font>
      <fill>
        <patternFill>
          <bgColor rgb="FFC0C0C0"/>
        </patternFill>
      </fill>
    </dxf>
    <dxf>
      <font>
        <b val="0"/>
        <color rgb="FF000000"/>
        <sz val="11"/>
      </font>
      <fill>
        <patternFill>
          <bgColor rgb="FFC0C0C0"/>
        </patternFill>
      </fill>
    </dxf>
    <dxf>
      <font>
        <b val="0"/>
        <color rgb="FF000000"/>
        <sz val="11"/>
      </font>
      <fill>
        <patternFill>
          <bgColor rgb="FFC0C0C0"/>
        </patternFill>
      </fill>
    </dxf>
    <dxf>
      <font>
        <b val="0"/>
        <color rgb="FF000000"/>
        <sz val="11"/>
      </font>
      <fill>
        <patternFill>
          <bgColor rgb="FFC0C0C0"/>
        </patternFill>
      </fill>
    </dxf>
    <dxf>
      <font>
        <b val="0"/>
        <color rgb="FF000000"/>
        <sz val="11"/>
      </font>
      <fill>
        <patternFill>
          <bgColor rgb="FFC0C0C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C0C0C0"/>
      <rgbColor rgb="FF808080"/>
      <rgbColor rgb="FF8FAADC"/>
      <rgbColor rgb="FF993366"/>
      <rgbColor rgb="FFFFF2CC"/>
      <rgbColor rgb="FFE2F0D9"/>
      <rgbColor rgb="FF660066"/>
      <rgbColor rgb="FFFF8080"/>
      <rgbColor rgb="FF0070C0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AE3F3"/>
      <rgbColor rgb="FFC6EFCE"/>
      <rgbColor rgb="FFFFEB9C"/>
      <rgbColor rgb="FFC5E0B4"/>
      <rgbColor rgb="FFFF99CC"/>
      <rgbColor rgb="FFD9D9D9"/>
      <rgbColor rgb="FFFFC7CE"/>
      <rgbColor rgb="FF4472C4"/>
      <rgbColor rgb="FF33CCCC"/>
      <rgbColor rgb="FF92D050"/>
      <rgbColor rgb="FFFFC000"/>
      <rgbColor rgb="FFFF9900"/>
      <rgbColor rgb="FFED7D31"/>
      <rgbColor rgb="FF59595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pt-BR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pt-BR" sz="1400" spc="-1" strike="noStrike">
                <a:solidFill>
                  <a:srgbClr val="595959"/>
                </a:solidFill>
                <a:latin typeface="Calibri"/>
              </a:rPr>
              <a:t>CURVA ABC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61907397159196"/>
          <c:y val="0.0617485320160313"/>
          <c:w val="0.942814978786202"/>
          <c:h val="0.667722993755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'Curva ABC'!$D$9:$D$10</c:f>
              <c:strCache>
                <c:ptCount val="1"/>
                <c:pt idx="0">
                  <c:v> % DO ITEM 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Pt>
            <c:idx val="0"/>
            <c:invertIfNegative val="0"/>
            <c:spPr>
              <a:solidFill>
                <a:srgbClr val="4472c4"/>
              </a:solidFill>
              <a:ln w="0">
                <a:noFill/>
              </a:ln>
            </c:spPr>
          </c:dPt>
          <c:dPt>
            <c:idx val="1"/>
            <c:invertIfNegative val="0"/>
            <c:spPr>
              <a:solidFill>
                <a:srgbClr val="4472c4"/>
              </a:solidFill>
              <a:ln w="0">
                <a:noFill/>
              </a:ln>
            </c:spPr>
          </c:dPt>
          <c:dPt>
            <c:idx val="2"/>
            <c:invertIfNegative val="0"/>
            <c:spPr>
              <a:solidFill>
                <a:srgbClr val="4472c4"/>
              </a:solidFill>
              <a:ln w="0">
                <a:noFill/>
              </a:ln>
            </c:spPr>
          </c:dPt>
          <c:dPt>
            <c:idx val="3"/>
            <c:invertIfNegative val="0"/>
            <c:spPr>
              <a:solidFill>
                <a:srgbClr val="4472c4"/>
              </a:solidFill>
              <a:ln w="0">
                <a:noFill/>
              </a:ln>
            </c:spPr>
          </c:dPt>
          <c:dPt>
            <c:idx val="4"/>
            <c:invertIfNegative val="0"/>
            <c:spPr>
              <a:solidFill>
                <a:srgbClr val="4472c4"/>
              </a:solidFill>
              <a:ln w="0">
                <a:noFill/>
              </a:ln>
            </c:spPr>
          </c:dPt>
          <c:dPt>
            <c:idx val="5"/>
            <c:invertIfNegative val="0"/>
            <c:spPr>
              <a:solidFill>
                <a:srgbClr val="4472c4"/>
              </a:solidFill>
              <a:ln w="0">
                <a:noFill/>
              </a:ln>
            </c:spPr>
          </c:dPt>
          <c:dPt>
            <c:idx val="6"/>
            <c:invertIfNegative val="0"/>
            <c:spPr>
              <a:solidFill>
                <a:srgbClr val="4472c4"/>
              </a:solidFill>
              <a:ln w="0">
                <a:noFill/>
              </a:ln>
            </c:spPr>
          </c:dPt>
          <c:dPt>
            <c:idx val="7"/>
            <c:invertIfNegative val="0"/>
            <c:spPr>
              <a:solidFill>
                <a:srgbClr val="4472c4"/>
              </a:solidFill>
              <a:ln w="0">
                <a:noFill/>
              </a:ln>
            </c:spPr>
          </c:dPt>
          <c:dPt>
            <c:idx val="8"/>
            <c:invertIfNegative val="0"/>
            <c:spPr>
              <a:solidFill>
                <a:srgbClr val="4472c4"/>
              </a:solidFill>
              <a:ln w="0">
                <a:noFill/>
              </a:ln>
            </c:spPr>
          </c:dPt>
          <c:dPt>
            <c:idx val="9"/>
            <c:invertIfNegative val="0"/>
            <c:spPr>
              <a:solidFill>
                <a:srgbClr val="4472c4"/>
              </a:solidFill>
              <a:ln w="0">
                <a:noFill/>
              </a:ln>
            </c:spPr>
          </c:dPt>
          <c:dLbls>
            <c:dLbl>
              <c:idx val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en-US" sz="1300" spc="-1" strike="noStrike">
                        <a:latin typeface="Arial"/>
                      </a:rPr>
                      <a:t>[INTERVALODACÉLULA]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pt-BR" sz="1300" spc="-1" strike="noStrike">
                        <a:latin typeface="Arial"/>
                      </a:rPr>
                      <a:t>[INTERVALODACÉLULA]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2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pt-BR" sz="1300" spc="-1" strike="noStrike">
                        <a:latin typeface="Arial"/>
                      </a:rPr>
                      <a:t>[INTERVALODACÉLULA]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3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pt-BR" sz="1300" spc="-1" strike="noStrike">
                        <a:latin typeface="Arial"/>
                      </a:rPr>
                      <a:t>[INTERVALODACÉLULA]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4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pt-BR" sz="1300" spc="-1" strike="noStrike">
                        <a:latin typeface="Arial"/>
                      </a:rPr>
                      <a:t>[INTERVALODACÉLULA]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5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pt-BR" sz="1300" spc="-1" strike="noStrike">
                        <a:latin typeface="Arial"/>
                      </a:rPr>
                      <a:t>[INTERVALODACÉLULA]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6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pt-BR" sz="1300" spc="-1" strike="noStrike">
                        <a:latin typeface="Arial"/>
                      </a:rPr>
                      <a:t>[INTERVALODACÉLULA]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7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pt-BR" sz="1300" spc="-1" strike="noStrike">
                        <a:latin typeface="Arial"/>
                      </a:rPr>
                      <a:t>[INTERVALODACÉLULA]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pt-BR" sz="1300" spc="-1" strike="noStrike">
                        <a:latin typeface="Arial"/>
                      </a:rPr>
                      <a:t>[INTERVALODACÉLULA]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dLbl>
              <c:idx val="9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r>
                      <a:rPr b="0" lang="pt-BR" sz="1300" spc="-1" strike="noStrike">
                        <a:latin typeface="Arial"/>
                      </a:rPr>
                      <a:t>[INTERVALODACÉLULA]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'Curva ABC'!$B$11:$B$20</c:f>
              <c:strCache>
                <c:ptCount val="10"/>
                <c:pt idx="0">
                  <c:v>HIDRANTES DE PAREDE CTAG</c:v>
                </c:pt>
                <c:pt idx="1">
                  <c:v>SPDA CTAG</c:v>
                </c:pt>
                <c:pt idx="2">
                  <c:v>ILUMINAÇÃO DE EMERGÊNCIA, DETECÇÃO E BOTOEIRAS CTAG</c:v>
                </c:pt>
                <c:pt idx="3">
                  <c:v>SAÍDAS DE EMERGÊNCIA CTAG</c:v>
                </c:pt>
                <c:pt idx="4">
                  <c:v>ADMINISTRAÇÃO CTAG</c:v>
                </c:pt>
                <c:pt idx="5">
                  <c:v>EXTINTORES DE INCÊNDIO CTAG</c:v>
                </c:pt>
                <c:pt idx="6">
                  <c:v>SINALIZAÇÃO DE SEGURANÇA CTAG</c:v>
                </c:pt>
                <c:pt idx="7">
                  <c:v>ADEQUAÇÕES RESERVATÓRIO E CASA DE MÁQUINAS CTAG</c:v>
                </c:pt>
                <c:pt idx="8">
                  <c:v>SERVIÇOS PRELIMINARES CTAG</c:v>
                </c:pt>
                <c:pt idx="9">
                  <c:v>DEMOLIÇÕES / REMOÇÕES CTAG</c:v>
                </c:pt>
              </c:strCache>
            </c:strRef>
          </c:cat>
          <c:val>
            <c:numRef>
              <c:f>'Curva ABC'!$D$11:$D$20</c:f>
              <c:numCache>
                <c:formatCode>General</c:formatCode>
                <c:ptCount val="10"/>
              </c:numCache>
            </c:numRef>
          </c:val>
        </c:ser>
        <c:gapWidth val="219"/>
        <c:overlap val="-27"/>
        <c:axId val="23048316"/>
        <c:axId val="33882511"/>
      </c:barChart>
      <c:lineChart>
        <c:grouping val="standard"/>
        <c:varyColors val="0"/>
        <c:ser>
          <c:idx val="1"/>
          <c:order val="1"/>
          <c:tx>
            <c:strRef>
              <c:f>'Curva ABC'!$E$9:$E$10</c:f>
              <c:strCache>
                <c:ptCount val="1"/>
                <c:pt idx="0">
                  <c:v>% ACUMULADA</c:v>
                </c:pt>
              </c:strCache>
            </c:strRef>
          </c:tx>
          <c:spPr>
            <a:solidFill>
              <a:srgbClr val="ed7d31"/>
            </a:solidFill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'Curva ABC'!$B$11:$B$20</c:f>
              <c:strCache>
                <c:ptCount val="10"/>
                <c:pt idx="0">
                  <c:v>HIDRANTES DE PAREDE CTAG</c:v>
                </c:pt>
                <c:pt idx="1">
                  <c:v>SPDA CTAG</c:v>
                </c:pt>
                <c:pt idx="2">
                  <c:v>ILUMINAÇÃO DE EMERGÊNCIA, DETECÇÃO E BOTOEIRAS CTAG</c:v>
                </c:pt>
                <c:pt idx="3">
                  <c:v>SAÍDAS DE EMERGÊNCIA CTAG</c:v>
                </c:pt>
                <c:pt idx="4">
                  <c:v>ADMINISTRAÇÃO CTAG</c:v>
                </c:pt>
                <c:pt idx="5">
                  <c:v>EXTINTORES DE INCÊNDIO CTAG</c:v>
                </c:pt>
                <c:pt idx="6">
                  <c:v>SINALIZAÇÃO DE SEGURANÇA CTAG</c:v>
                </c:pt>
                <c:pt idx="7">
                  <c:v>ADEQUAÇÕES RESERVATÓRIO E CASA DE MÁQUINAS CTAG</c:v>
                </c:pt>
                <c:pt idx="8">
                  <c:v>SERVIÇOS PRELIMINARES CTAG</c:v>
                </c:pt>
                <c:pt idx="9">
                  <c:v>DEMOLIÇÕES / REMOÇÕES CTAG</c:v>
                </c:pt>
              </c:strCache>
            </c:strRef>
          </c:cat>
          <c:val>
            <c:numRef>
              <c:f>'Curva ABC'!$E$11:$E$20</c:f>
              <c:numCache>
                <c:formatCode>General</c:formatCode>
                <c:ptCount val="10"/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23048316"/>
        <c:axId val="33882511"/>
      </c:lineChart>
      <c:catAx>
        <c:axId val="230483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33882511"/>
        <c:crosses val="autoZero"/>
        <c:auto val="1"/>
        <c:lblAlgn val="ctr"/>
        <c:lblOffset val="100"/>
        <c:noMultiLvlLbl val="0"/>
      </c:catAx>
      <c:valAx>
        <c:axId val="33882511"/>
        <c:scaling>
          <c:orientation val="minMax"/>
          <c:max val="1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3048316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419040</xdr:colOff>
      <xdr:row>17</xdr:row>
      <xdr:rowOff>0</xdr:rowOff>
    </xdr:from>
    <xdr:to>
      <xdr:col>3</xdr:col>
      <xdr:colOff>685440</xdr:colOff>
      <xdr:row>26</xdr:row>
      <xdr:rowOff>151920</xdr:rowOff>
    </xdr:to>
    <xdr:pic>
      <xdr:nvPicPr>
        <xdr:cNvPr id="0" name="Imagem 5" descr=""/>
        <xdr:cNvPicPr/>
      </xdr:nvPicPr>
      <xdr:blipFill>
        <a:blip r:embed="rId1"/>
        <a:stretch/>
      </xdr:blipFill>
      <xdr:spPr>
        <a:xfrm>
          <a:off x="821520" y="4112640"/>
          <a:ext cx="5013720" cy="18666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110520</xdr:colOff>
      <xdr:row>23</xdr:row>
      <xdr:rowOff>9360</xdr:rowOff>
    </xdr:from>
    <xdr:to>
      <xdr:col>5</xdr:col>
      <xdr:colOff>1081800</xdr:colOff>
      <xdr:row>63</xdr:row>
      <xdr:rowOff>113760</xdr:rowOff>
    </xdr:to>
    <xdr:graphicFrame>
      <xdr:nvGraphicFramePr>
        <xdr:cNvPr id="1" name="Gráfico 2"/>
        <xdr:cNvGraphicFramePr/>
      </xdr:nvGraphicFramePr>
      <xdr:xfrm>
        <a:off x="110520" y="4847760"/>
        <a:ext cx="9757440" cy="7724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41"/>
  <sheetViews>
    <sheetView showFormulas="false" showGridLines="false" showRowColHeaders="true" showZeros="true" rightToLeft="false" tabSelected="true" showOutlineSymbols="true" defaultGridColor="true" view="pageBreakPreview" topLeftCell="A31" colorId="64" zoomScale="100" zoomScaleNormal="100" zoomScalePageLayoutView="100" workbookViewId="0">
      <selection pane="topLeft" activeCell="A42" activeCellId="0" sqref="A42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5.7"/>
    <col collapsed="false" customWidth="true" hidden="false" outlineLevel="0" max="2" min="2" style="2" width="61.58"/>
    <col collapsed="false" customWidth="true" hidden="false" outlineLevel="0" max="3" min="3" style="3" width="5.7"/>
    <col collapsed="false" customWidth="true" hidden="false" outlineLevel="0" max="4" min="4" style="3" width="10.71"/>
    <col collapsed="false" customWidth="true" hidden="false" outlineLevel="0" max="5" min="5" style="4" width="3.29"/>
    <col collapsed="false" customWidth="false" hidden="false" outlineLevel="0" max="256" min="6" style="2" width="9.14"/>
    <col collapsed="false" customWidth="true" hidden="false" outlineLevel="0" max="257" min="257" style="2" width="5.7"/>
    <col collapsed="false" customWidth="true" hidden="false" outlineLevel="0" max="258" min="258" style="2" width="61.58"/>
    <col collapsed="false" customWidth="true" hidden="false" outlineLevel="0" max="259" min="259" style="2" width="5.7"/>
    <col collapsed="false" customWidth="true" hidden="false" outlineLevel="0" max="260" min="260" style="2" width="10.71"/>
    <col collapsed="false" customWidth="true" hidden="false" outlineLevel="0" max="261" min="261" style="2" width="3.29"/>
    <col collapsed="false" customWidth="false" hidden="false" outlineLevel="0" max="512" min="262" style="2" width="9.14"/>
    <col collapsed="false" customWidth="true" hidden="false" outlineLevel="0" max="513" min="513" style="2" width="5.7"/>
    <col collapsed="false" customWidth="true" hidden="false" outlineLevel="0" max="514" min="514" style="2" width="61.58"/>
    <col collapsed="false" customWidth="true" hidden="false" outlineLevel="0" max="515" min="515" style="2" width="5.7"/>
    <col collapsed="false" customWidth="true" hidden="false" outlineLevel="0" max="516" min="516" style="2" width="10.71"/>
    <col collapsed="false" customWidth="true" hidden="false" outlineLevel="0" max="517" min="517" style="2" width="3.29"/>
    <col collapsed="false" customWidth="false" hidden="false" outlineLevel="0" max="768" min="518" style="2" width="9.14"/>
    <col collapsed="false" customWidth="true" hidden="false" outlineLevel="0" max="769" min="769" style="2" width="5.7"/>
    <col collapsed="false" customWidth="true" hidden="false" outlineLevel="0" max="770" min="770" style="2" width="61.58"/>
    <col collapsed="false" customWidth="true" hidden="false" outlineLevel="0" max="771" min="771" style="2" width="5.7"/>
    <col collapsed="false" customWidth="true" hidden="false" outlineLevel="0" max="772" min="772" style="2" width="10.71"/>
    <col collapsed="false" customWidth="true" hidden="false" outlineLevel="0" max="773" min="773" style="2" width="3.29"/>
    <col collapsed="false" customWidth="false" hidden="false" outlineLevel="0" max="1024" min="774" style="2" width="9.14"/>
  </cols>
  <sheetData>
    <row r="1" customFormat="false" ht="60" hidden="false" customHeight="true" outlineLevel="0" collapsed="false">
      <c r="A1" s="5"/>
      <c r="B1" s="6" t="s">
        <v>0</v>
      </c>
      <c r="C1" s="7"/>
      <c r="D1" s="7"/>
      <c r="E1" s="8"/>
    </row>
    <row r="2" s="10" customFormat="true" ht="20.1" hidden="false" customHeight="true" outlineLevel="0" collapsed="false">
      <c r="A2" s="9" t="s">
        <v>1</v>
      </c>
      <c r="B2" s="9"/>
      <c r="C2" s="9"/>
      <c r="D2" s="9"/>
      <c r="E2" s="9"/>
    </row>
    <row r="3" customFormat="false" ht="15" hidden="false" customHeight="true" outlineLevel="0" collapsed="false">
      <c r="A3" s="11"/>
      <c r="B3" s="11"/>
      <c r="C3" s="11"/>
      <c r="D3" s="11"/>
      <c r="E3" s="11"/>
    </row>
    <row r="4" customFormat="false" ht="15" hidden="false" customHeight="true" outlineLevel="0" collapsed="false">
      <c r="A4" s="12"/>
      <c r="B4" s="12"/>
      <c r="C4" s="12"/>
      <c r="D4" s="12"/>
      <c r="E4" s="12"/>
    </row>
    <row r="5" s="17" customFormat="true" ht="33.75" hidden="false" customHeight="true" outlineLevel="0" collapsed="false">
      <c r="A5" s="13"/>
      <c r="B5" s="14" t="s">
        <v>2</v>
      </c>
      <c r="C5" s="15"/>
      <c r="D5" s="16" t="s">
        <v>3</v>
      </c>
      <c r="E5" s="16"/>
    </row>
    <row r="6" customFormat="false" ht="15" hidden="false" customHeight="true" outlineLevel="0" collapsed="false">
      <c r="A6" s="18" t="n">
        <v>1</v>
      </c>
      <c r="B6" s="19" t="s">
        <v>4</v>
      </c>
      <c r="C6" s="20" t="s">
        <v>5</v>
      </c>
      <c r="D6" s="21" t="n">
        <f aca="false">ROUND((1+((D7+D9)/100))*(1+(D8/100))*(1+(D10/100)),4)</f>
        <v>1</v>
      </c>
      <c r="E6" s="22"/>
    </row>
    <row r="7" customFormat="false" ht="15" hidden="false" customHeight="true" outlineLevel="0" collapsed="false">
      <c r="A7" s="23" t="s">
        <v>6</v>
      </c>
      <c r="B7" s="24" t="s">
        <v>7</v>
      </c>
      <c r="C7" s="25" t="s">
        <v>8</v>
      </c>
      <c r="D7" s="26"/>
      <c r="E7" s="27" t="s">
        <v>9</v>
      </c>
    </row>
    <row r="8" customFormat="false" ht="15" hidden="false" customHeight="true" outlineLevel="0" collapsed="false">
      <c r="A8" s="23" t="s">
        <v>10</v>
      </c>
      <c r="B8" s="24" t="s">
        <v>11</v>
      </c>
      <c r="C8" s="25" t="s">
        <v>12</v>
      </c>
      <c r="D8" s="26"/>
      <c r="E8" s="27" t="s">
        <v>9</v>
      </c>
    </row>
    <row r="9" customFormat="false" ht="15" hidden="false" customHeight="true" outlineLevel="0" collapsed="false">
      <c r="A9" s="23" t="s">
        <v>13</v>
      </c>
      <c r="B9" s="24" t="s">
        <v>14</v>
      </c>
      <c r="C9" s="25" t="s">
        <v>15</v>
      </c>
      <c r="D9" s="26"/>
      <c r="E9" s="27" t="s">
        <v>9</v>
      </c>
    </row>
    <row r="10" customFormat="false" ht="15" hidden="false" customHeight="true" outlineLevel="0" collapsed="false">
      <c r="A10" s="23" t="s">
        <v>16</v>
      </c>
      <c r="B10" s="28" t="s">
        <v>17</v>
      </c>
      <c r="C10" s="25" t="s">
        <v>18</v>
      </c>
      <c r="D10" s="26"/>
      <c r="E10" s="27" t="s">
        <v>9</v>
      </c>
    </row>
    <row r="11" customFormat="false" ht="15" hidden="false" customHeight="true" outlineLevel="0" collapsed="false">
      <c r="A11" s="18" t="n">
        <v>2</v>
      </c>
      <c r="B11" s="19" t="s">
        <v>19</v>
      </c>
      <c r="C11" s="20" t="s">
        <v>20</v>
      </c>
      <c r="D11" s="29" t="n">
        <f aca="false">D12+D13+D14+D15</f>
        <v>0</v>
      </c>
      <c r="E11" s="30" t="s">
        <v>9</v>
      </c>
    </row>
    <row r="12" customFormat="false" ht="15" hidden="false" customHeight="true" outlineLevel="0" collapsed="false">
      <c r="A12" s="23" t="s">
        <v>21</v>
      </c>
      <c r="B12" s="28" t="s">
        <v>22</v>
      </c>
      <c r="C12" s="25" t="s">
        <v>23</v>
      </c>
      <c r="D12" s="26"/>
      <c r="E12" s="27" t="s">
        <v>9</v>
      </c>
    </row>
    <row r="13" customFormat="false" ht="15" hidden="false" customHeight="true" outlineLevel="0" collapsed="false">
      <c r="A13" s="23" t="s">
        <v>24</v>
      </c>
      <c r="B13" s="28" t="s">
        <v>25</v>
      </c>
      <c r="C13" s="25" t="s">
        <v>26</v>
      </c>
      <c r="D13" s="26"/>
      <c r="E13" s="27" t="s">
        <v>9</v>
      </c>
    </row>
    <row r="14" customFormat="false" ht="15" hidden="false" customHeight="true" outlineLevel="0" collapsed="false">
      <c r="A14" s="23" t="s">
        <v>27</v>
      </c>
      <c r="B14" s="28" t="s">
        <v>28</v>
      </c>
      <c r="C14" s="25" t="s">
        <v>29</v>
      </c>
      <c r="D14" s="26"/>
      <c r="E14" s="27" t="s">
        <v>9</v>
      </c>
    </row>
    <row r="15" customFormat="false" ht="15" hidden="false" customHeight="true" outlineLevel="0" collapsed="false">
      <c r="A15" s="23" t="s">
        <v>30</v>
      </c>
      <c r="B15" s="28" t="s">
        <v>31</v>
      </c>
      <c r="C15" s="25" t="s">
        <v>32</v>
      </c>
      <c r="D15" s="26"/>
      <c r="E15" s="27" t="s">
        <v>9</v>
      </c>
    </row>
    <row r="16" s="37" customFormat="true" ht="15" hidden="false" customHeight="true" outlineLevel="0" collapsed="false">
      <c r="A16" s="31"/>
      <c r="B16" s="32" t="s">
        <v>33</v>
      </c>
      <c r="C16" s="33"/>
      <c r="D16" s="34" t="n">
        <f aca="false">ROUND((((((1+((D7+D9)/100))*(1+(D8/100))*(1+(D10/100)))/(1-(D11/100)))-1)*100),2)</f>
        <v>0</v>
      </c>
      <c r="E16" s="35" t="s">
        <v>9</v>
      </c>
      <c r="F16" s="36"/>
    </row>
    <row r="17" s="37" customFormat="true" ht="15" hidden="false" customHeight="true" outlineLevel="0" collapsed="false">
      <c r="A17" s="38"/>
      <c r="B17" s="39"/>
      <c r="E17" s="40"/>
    </row>
    <row r="18" s="37" customFormat="true" ht="15" hidden="false" customHeight="true" outlineLevel="0" collapsed="false">
      <c r="A18" s="38"/>
      <c r="B18" s="39"/>
      <c r="E18" s="40"/>
    </row>
    <row r="19" s="37" customFormat="true" ht="15" hidden="false" customHeight="true" outlineLevel="0" collapsed="false">
      <c r="A19" s="38"/>
      <c r="B19" s="39"/>
      <c r="E19" s="40"/>
    </row>
    <row r="20" s="37" customFormat="true" ht="15" hidden="false" customHeight="true" outlineLevel="0" collapsed="false">
      <c r="A20" s="38"/>
      <c r="B20" s="39"/>
      <c r="E20" s="40"/>
    </row>
    <row r="21" s="37" customFormat="true" ht="15" hidden="false" customHeight="true" outlineLevel="0" collapsed="false">
      <c r="A21" s="38"/>
      <c r="B21" s="39"/>
      <c r="E21" s="40"/>
    </row>
    <row r="22" s="37" customFormat="true" ht="15" hidden="false" customHeight="true" outlineLevel="0" collapsed="false">
      <c r="A22" s="38"/>
      <c r="B22" s="39"/>
      <c r="E22" s="40"/>
    </row>
    <row r="23" s="37" customFormat="true" ht="15" hidden="false" customHeight="true" outlineLevel="0" collapsed="false">
      <c r="A23" s="38"/>
      <c r="B23" s="39"/>
      <c r="E23" s="40"/>
    </row>
    <row r="24" s="37" customFormat="true" ht="15" hidden="false" customHeight="true" outlineLevel="0" collapsed="false">
      <c r="A24" s="38"/>
      <c r="B24" s="39"/>
      <c r="E24" s="40"/>
    </row>
    <row r="25" s="37" customFormat="true" ht="15" hidden="false" customHeight="true" outlineLevel="0" collapsed="false">
      <c r="A25" s="38"/>
      <c r="B25" s="39"/>
      <c r="E25" s="40"/>
    </row>
    <row r="26" s="37" customFormat="true" ht="15" hidden="false" customHeight="true" outlineLevel="0" collapsed="false">
      <c r="A26" s="38"/>
      <c r="B26" s="39"/>
      <c r="E26" s="40"/>
    </row>
    <row r="27" s="37" customFormat="true" ht="15" hidden="false" customHeight="true" outlineLevel="0" collapsed="false">
      <c r="A27" s="38"/>
      <c r="B27" s="39"/>
      <c r="E27" s="40"/>
    </row>
    <row r="28" s="39" customFormat="true" ht="27" hidden="false" customHeight="true" outlineLevel="0" collapsed="false">
      <c r="A28" s="41"/>
      <c r="B28" s="42" t="s">
        <v>34</v>
      </c>
      <c r="C28" s="42"/>
      <c r="D28" s="42"/>
      <c r="E28" s="42"/>
    </row>
    <row r="29" s="39" customFormat="true" ht="13.15" hidden="false" customHeight="true" outlineLevel="0" collapsed="false">
      <c r="A29" s="41"/>
      <c r="B29" s="43"/>
      <c r="C29" s="43"/>
      <c r="D29" s="43"/>
      <c r="E29" s="42"/>
    </row>
    <row r="30" s="46" customFormat="true" ht="13.35" hidden="false" customHeight="true" outlineLevel="0" collapsed="false">
      <c r="A30" s="44"/>
      <c r="B30" s="45" t="s">
        <v>35</v>
      </c>
      <c r="C30" s="45"/>
      <c r="D30" s="45"/>
      <c r="E30" s="45"/>
    </row>
    <row r="31" customFormat="false" ht="76.5" hidden="false" customHeight="true" outlineLevel="0" collapsed="false">
      <c r="A31" s="44"/>
      <c r="B31" s="47" t="s">
        <v>36</v>
      </c>
      <c r="C31" s="47"/>
      <c r="D31" s="47"/>
      <c r="E31" s="47"/>
    </row>
    <row r="32" customFormat="false" ht="12.75" hidden="false" customHeight="false" outlineLevel="0" collapsed="false">
      <c r="A32" s="48"/>
      <c r="B32" s="49"/>
      <c r="C32" s="49"/>
      <c r="D32" s="49"/>
      <c r="E32" s="45"/>
    </row>
    <row r="33" customFormat="false" ht="12.75" hidden="false" customHeight="false" outlineLevel="0" collapsed="false">
      <c r="A33" s="48"/>
      <c r="B33" s="49"/>
      <c r="C33" s="49"/>
      <c r="D33" s="49"/>
      <c r="E33" s="45"/>
    </row>
    <row r="34" customFormat="false" ht="12.75" hidden="false" customHeight="false" outlineLevel="0" collapsed="false">
      <c r="A34" s="48"/>
      <c r="B34" s="39"/>
      <c r="C34" s="50"/>
      <c r="D34" s="50"/>
      <c r="E34" s="51"/>
    </row>
    <row r="35" customFormat="false" ht="12.75" hidden="false" customHeight="false" outlineLevel="0" collapsed="false">
      <c r="A35" s="48"/>
      <c r="E35" s="52"/>
    </row>
    <row r="36" customFormat="false" ht="12.75" hidden="false" customHeight="false" outlineLevel="0" collapsed="false">
      <c r="A36" s="48"/>
      <c r="E36" s="52"/>
    </row>
    <row r="37" customFormat="false" ht="12.75" hidden="false" customHeight="false" outlineLevel="0" collapsed="false">
      <c r="A37" s="48"/>
      <c r="E37" s="52"/>
    </row>
    <row r="38" customFormat="false" ht="12.75" hidden="false" customHeight="false" outlineLevel="0" collapsed="false">
      <c r="A38" s="48"/>
      <c r="B38" s="53"/>
      <c r="C38" s="53"/>
      <c r="D38" s="53"/>
      <c r="E38" s="53"/>
    </row>
    <row r="39" customFormat="false" ht="20.1" hidden="false" customHeight="true" outlineLevel="0" collapsed="false">
      <c r="A39" s="54" t="s">
        <v>37</v>
      </c>
      <c r="B39" s="54"/>
      <c r="C39" s="54"/>
      <c r="D39" s="54"/>
      <c r="E39" s="54"/>
      <c r="F39" s="54"/>
      <c r="G39" s="54"/>
    </row>
    <row r="40" customFormat="false" ht="20.1" hidden="false" customHeight="true" outlineLevel="0" collapsed="false">
      <c r="A40" s="55" t="s">
        <v>38</v>
      </c>
      <c r="B40" s="55"/>
      <c r="C40" s="55"/>
      <c r="D40" s="55"/>
      <c r="E40" s="55"/>
      <c r="F40" s="55"/>
      <c r="G40" s="55"/>
    </row>
    <row r="41" customFormat="false" ht="20.1" hidden="false" customHeight="true" outlineLevel="0" collapsed="false">
      <c r="A41" s="54" t="s">
        <v>39</v>
      </c>
      <c r="B41" s="54"/>
      <c r="C41" s="54"/>
      <c r="D41" s="54"/>
      <c r="E41" s="54"/>
      <c r="F41" s="54"/>
      <c r="G41" s="54"/>
    </row>
  </sheetData>
  <mergeCells count="11">
    <mergeCell ref="A2:E2"/>
    <mergeCell ref="A3:E3"/>
    <mergeCell ref="A4:E4"/>
    <mergeCell ref="D5:E5"/>
    <mergeCell ref="B28:E28"/>
    <mergeCell ref="B30:E30"/>
    <mergeCell ref="B31:E31"/>
    <mergeCell ref="B38:E38"/>
    <mergeCell ref="A39:G39"/>
    <mergeCell ref="A40:G40"/>
    <mergeCell ref="A41:G41"/>
  </mergeCells>
  <printOptions headings="false" gridLines="false" gridLinesSet="true" horizontalCentered="true" verticalCentered="false"/>
  <pageMargins left="0.470138888888889" right="0.359722222222222" top="0.7875" bottom="0.690277777777778" header="0.511805555555555" footer="0.511805555555555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H56"/>
  <sheetViews>
    <sheetView showFormulas="false" showGridLines="false" showRowColHeaders="true" showZeros="true" rightToLeft="false" tabSelected="true" showOutlineSymbols="true" defaultGridColor="true" view="pageBreakPreview" topLeftCell="A10" colorId="64" zoomScale="100" zoomScaleNormal="100" zoomScalePageLayoutView="100" workbookViewId="0">
      <selection pane="topLeft" activeCell="A42" activeCellId="0" sqref="A42"/>
    </sheetView>
  </sheetViews>
  <sheetFormatPr defaultColWidth="8.8671875" defaultRowHeight="15" zeroHeight="false" outlineLevelRow="0" outlineLevelCol="0"/>
  <cols>
    <col collapsed="false" customWidth="true" hidden="false" outlineLevel="0" max="1" min="1" style="56" width="11.14"/>
    <col collapsed="false" customWidth="true" hidden="false" outlineLevel="0" max="2" min="2" style="56" width="14.01"/>
    <col collapsed="false" customWidth="true" hidden="false" outlineLevel="0" max="3" min="3" style="56" width="26.85"/>
    <col collapsed="false" customWidth="true" hidden="false" outlineLevel="0" max="4" min="4" style="56" width="16.86"/>
    <col collapsed="false" customWidth="true" hidden="false" outlineLevel="0" max="5" min="5" style="56" width="17.42"/>
    <col collapsed="false" customWidth="false" hidden="true" outlineLevel="0" max="6" min="6" style="56" width="8.86"/>
    <col collapsed="false" customWidth="true" hidden="true" outlineLevel="0" max="7" min="7" style="56" width="2.85"/>
    <col collapsed="false" customWidth="false" hidden="true" outlineLevel="0" max="8" min="8" style="56" width="8.86"/>
    <col collapsed="false" customWidth="false" hidden="false" outlineLevel="0" max="256" min="9" style="56" width="8.86"/>
    <col collapsed="false" customWidth="true" hidden="false" outlineLevel="0" max="257" min="257" style="56" width="11.14"/>
    <col collapsed="false" customWidth="true" hidden="false" outlineLevel="0" max="258" min="258" style="56" width="14.01"/>
    <col collapsed="false" customWidth="true" hidden="false" outlineLevel="0" max="259" min="259" style="56" width="26.85"/>
    <col collapsed="false" customWidth="true" hidden="false" outlineLevel="0" max="260" min="260" style="56" width="16.86"/>
    <col collapsed="false" customWidth="true" hidden="false" outlineLevel="0" max="261" min="261" style="56" width="17.42"/>
    <col collapsed="false" customWidth="false" hidden="false" outlineLevel="0" max="262" min="262" style="56" width="8.86"/>
    <col collapsed="false" customWidth="true" hidden="false" outlineLevel="0" max="263" min="263" style="56" width="2.85"/>
    <col collapsed="false" customWidth="false" hidden="false" outlineLevel="0" max="512" min="264" style="56" width="8.86"/>
    <col collapsed="false" customWidth="true" hidden="false" outlineLevel="0" max="513" min="513" style="56" width="11.14"/>
    <col collapsed="false" customWidth="true" hidden="false" outlineLevel="0" max="514" min="514" style="56" width="14.01"/>
    <col collapsed="false" customWidth="true" hidden="false" outlineLevel="0" max="515" min="515" style="56" width="26.85"/>
    <col collapsed="false" customWidth="true" hidden="false" outlineLevel="0" max="516" min="516" style="56" width="16.86"/>
    <col collapsed="false" customWidth="true" hidden="false" outlineLevel="0" max="517" min="517" style="56" width="17.42"/>
    <col collapsed="false" customWidth="false" hidden="false" outlineLevel="0" max="518" min="518" style="56" width="8.86"/>
    <col collapsed="false" customWidth="true" hidden="false" outlineLevel="0" max="519" min="519" style="56" width="2.85"/>
    <col collapsed="false" customWidth="false" hidden="false" outlineLevel="0" max="768" min="520" style="56" width="8.86"/>
    <col collapsed="false" customWidth="true" hidden="false" outlineLevel="0" max="769" min="769" style="56" width="11.14"/>
    <col collapsed="false" customWidth="true" hidden="false" outlineLevel="0" max="770" min="770" style="56" width="14.01"/>
    <col collapsed="false" customWidth="true" hidden="false" outlineLevel="0" max="771" min="771" style="56" width="26.85"/>
    <col collapsed="false" customWidth="true" hidden="false" outlineLevel="0" max="772" min="772" style="56" width="16.86"/>
    <col collapsed="false" customWidth="true" hidden="false" outlineLevel="0" max="773" min="773" style="56" width="17.42"/>
    <col collapsed="false" customWidth="false" hidden="false" outlineLevel="0" max="774" min="774" style="56" width="8.86"/>
    <col collapsed="false" customWidth="true" hidden="false" outlineLevel="0" max="775" min="775" style="56" width="2.85"/>
    <col collapsed="false" customWidth="false" hidden="false" outlineLevel="0" max="1024" min="776" style="56" width="8.86"/>
  </cols>
  <sheetData>
    <row r="3" customFormat="false" ht="15" hidden="false" customHeight="false" outlineLevel="0" collapsed="false">
      <c r="C3" s="56" t="s">
        <v>0</v>
      </c>
    </row>
    <row r="4" customFormat="false" ht="24" hidden="false" customHeight="true" outlineLevel="0" collapsed="false"/>
    <row r="5" customFormat="false" ht="27" hidden="false" customHeight="true" outlineLevel="0" collapsed="false">
      <c r="A5" s="57" t="s">
        <v>40</v>
      </c>
      <c r="B5" s="57"/>
      <c r="C5" s="57"/>
      <c r="D5" s="57"/>
      <c r="E5" s="57"/>
    </row>
    <row r="6" customFormat="false" ht="42" hidden="false" customHeight="true" outlineLevel="0" collapsed="false">
      <c r="A6" s="58"/>
      <c r="B6" s="58"/>
      <c r="C6" s="58"/>
      <c r="D6" s="58"/>
      <c r="E6" s="58"/>
    </row>
    <row r="7" customFormat="false" ht="1.5" hidden="false" customHeight="true" outlineLevel="0" collapsed="false">
      <c r="A7" s="59"/>
      <c r="B7" s="59"/>
      <c r="C7" s="59"/>
      <c r="D7" s="59"/>
      <c r="E7" s="59"/>
    </row>
    <row r="8" customFormat="false" ht="19.5" hidden="false" customHeight="false" outlineLevel="0" collapsed="false">
      <c r="A8" s="60" t="s">
        <v>41</v>
      </c>
      <c r="B8" s="60"/>
      <c r="C8" s="61" t="s">
        <v>42</v>
      </c>
      <c r="D8" s="62" t="s">
        <v>43</v>
      </c>
      <c r="E8" s="63" t="s">
        <v>44</v>
      </c>
    </row>
    <row r="9" customFormat="false" ht="19.5" hidden="false" customHeight="false" outlineLevel="0" collapsed="false">
      <c r="A9" s="64"/>
      <c r="B9" s="64"/>
      <c r="C9" s="64"/>
      <c r="D9" s="64"/>
      <c r="E9" s="64"/>
    </row>
    <row r="10" customFormat="false" ht="30" hidden="false" customHeight="true" outlineLevel="0" collapsed="false">
      <c r="A10" s="65" t="s">
        <v>45</v>
      </c>
      <c r="B10" s="65"/>
      <c r="C10" s="65"/>
      <c r="D10" s="66" t="s">
        <v>46</v>
      </c>
      <c r="E10" s="66"/>
    </row>
    <row r="11" customFormat="false" ht="15.75" hidden="false" customHeight="false" outlineLevel="0" collapsed="false">
      <c r="A11" s="67"/>
      <c r="B11" s="67"/>
      <c r="C11" s="67"/>
      <c r="D11" s="67"/>
      <c r="E11" s="67"/>
    </row>
    <row r="12" customFormat="false" ht="18.75" hidden="false" customHeight="false" outlineLevel="0" collapsed="false">
      <c r="A12" s="68" t="s">
        <v>47</v>
      </c>
      <c r="B12" s="68"/>
      <c r="C12" s="68"/>
      <c r="D12" s="68"/>
      <c r="E12" s="68"/>
    </row>
    <row r="13" customFormat="false" ht="15.75" hidden="false" customHeight="false" outlineLevel="0" collapsed="false">
      <c r="A13" s="69" t="s">
        <v>48</v>
      </c>
      <c r="B13" s="70" t="s">
        <v>49</v>
      </c>
      <c r="C13" s="70"/>
      <c r="D13" s="71" t="s">
        <v>50</v>
      </c>
      <c r="E13" s="71"/>
    </row>
    <row r="14" customFormat="false" ht="16.5" hidden="false" customHeight="false" outlineLevel="0" collapsed="false">
      <c r="A14" s="69"/>
      <c r="B14" s="70"/>
      <c r="C14" s="70"/>
      <c r="D14" s="70" t="s">
        <v>51</v>
      </c>
      <c r="E14" s="72" t="s">
        <v>52</v>
      </c>
    </row>
    <row r="15" customFormat="false" ht="16.5" hidden="false" customHeight="false" outlineLevel="0" collapsed="false">
      <c r="A15" s="73" t="s">
        <v>53</v>
      </c>
      <c r="B15" s="73"/>
      <c r="C15" s="73"/>
      <c r="D15" s="73"/>
      <c r="E15" s="73"/>
    </row>
    <row r="16" customFormat="false" ht="15.75" hidden="false" customHeight="true" outlineLevel="0" collapsed="false">
      <c r="A16" s="74" t="s">
        <v>54</v>
      </c>
      <c r="B16" s="75" t="s">
        <v>55</v>
      </c>
      <c r="C16" s="75"/>
      <c r="D16" s="76"/>
      <c r="E16" s="77"/>
    </row>
    <row r="17" customFormat="false" ht="15" hidden="false" customHeight="true" outlineLevel="0" collapsed="false">
      <c r="A17" s="78" t="s">
        <v>56</v>
      </c>
      <c r="B17" s="79" t="s">
        <v>57</v>
      </c>
      <c r="C17" s="79"/>
      <c r="D17" s="80"/>
      <c r="E17" s="81"/>
    </row>
    <row r="18" customFormat="false" ht="15" hidden="false" customHeight="true" outlineLevel="0" collapsed="false">
      <c r="A18" s="82" t="s">
        <v>58</v>
      </c>
      <c r="B18" s="83" t="s">
        <v>59</v>
      </c>
      <c r="C18" s="83"/>
      <c r="D18" s="84"/>
      <c r="E18" s="85"/>
    </row>
    <row r="19" customFormat="false" ht="15" hidden="false" customHeight="true" outlineLevel="0" collapsed="false">
      <c r="A19" s="78" t="s">
        <v>60</v>
      </c>
      <c r="B19" s="79" t="s">
        <v>61</v>
      </c>
      <c r="C19" s="79"/>
      <c r="D19" s="80"/>
      <c r="E19" s="81"/>
    </row>
    <row r="20" customFormat="false" ht="15" hidden="false" customHeight="true" outlineLevel="0" collapsed="false">
      <c r="A20" s="82" t="s">
        <v>62</v>
      </c>
      <c r="B20" s="83" t="s">
        <v>63</v>
      </c>
      <c r="C20" s="83"/>
      <c r="D20" s="84"/>
      <c r="E20" s="85"/>
    </row>
    <row r="21" customFormat="false" ht="15" hidden="false" customHeight="true" outlineLevel="0" collapsed="false">
      <c r="A21" s="78" t="s">
        <v>64</v>
      </c>
      <c r="B21" s="79" t="s">
        <v>65</v>
      </c>
      <c r="C21" s="79"/>
      <c r="D21" s="80"/>
      <c r="E21" s="81"/>
    </row>
    <row r="22" customFormat="false" ht="25.5" hidden="false" customHeight="true" outlineLevel="0" collapsed="false">
      <c r="A22" s="82" t="s">
        <v>66</v>
      </c>
      <c r="B22" s="83" t="s">
        <v>67</v>
      </c>
      <c r="C22" s="83"/>
      <c r="D22" s="84"/>
      <c r="E22" s="85"/>
    </row>
    <row r="23" customFormat="false" ht="15" hidden="false" customHeight="true" outlineLevel="0" collapsed="false">
      <c r="A23" s="78" t="s">
        <v>68</v>
      </c>
      <c r="B23" s="79" t="s">
        <v>69</v>
      </c>
      <c r="C23" s="79"/>
      <c r="D23" s="80"/>
      <c r="E23" s="81"/>
    </row>
    <row r="24" customFormat="false" ht="15.75" hidden="false" customHeight="true" outlineLevel="0" collapsed="false">
      <c r="A24" s="86" t="s">
        <v>70</v>
      </c>
      <c r="B24" s="87" t="s">
        <v>71</v>
      </c>
      <c r="C24" s="87"/>
      <c r="D24" s="88"/>
      <c r="E24" s="89"/>
    </row>
    <row r="25" customFormat="false" ht="17.25" hidden="false" customHeight="true" outlineLevel="0" collapsed="false">
      <c r="A25" s="90" t="s">
        <v>72</v>
      </c>
      <c r="B25" s="91" t="s">
        <v>73</v>
      </c>
      <c r="C25" s="91"/>
      <c r="D25" s="92" t="n">
        <f aca="false">SUM(D16:D24)</f>
        <v>0</v>
      </c>
      <c r="E25" s="93" t="n">
        <f aca="false">SUM(E16:E24)</f>
        <v>0</v>
      </c>
    </row>
    <row r="26" customFormat="false" ht="16.5" hidden="false" customHeight="false" outlineLevel="0" collapsed="false">
      <c r="A26" s="73" t="s">
        <v>74</v>
      </c>
      <c r="B26" s="73"/>
      <c r="C26" s="73"/>
      <c r="D26" s="73"/>
      <c r="E26" s="73"/>
    </row>
    <row r="27" customFormat="false" ht="15.75" hidden="false" customHeight="true" outlineLevel="0" collapsed="false">
      <c r="A27" s="74" t="s">
        <v>75</v>
      </c>
      <c r="B27" s="75" t="s">
        <v>76</v>
      </c>
      <c r="C27" s="75"/>
      <c r="D27" s="76"/>
      <c r="E27" s="77"/>
    </row>
    <row r="28" customFormat="false" ht="15" hidden="false" customHeight="true" outlineLevel="0" collapsed="false">
      <c r="A28" s="78" t="s">
        <v>77</v>
      </c>
      <c r="B28" s="79" t="s">
        <v>78</v>
      </c>
      <c r="C28" s="79"/>
      <c r="D28" s="80"/>
      <c r="E28" s="81"/>
    </row>
    <row r="29" customFormat="false" ht="15" hidden="false" customHeight="true" outlineLevel="0" collapsed="false">
      <c r="A29" s="82" t="s">
        <v>79</v>
      </c>
      <c r="B29" s="83" t="s">
        <v>80</v>
      </c>
      <c r="C29" s="83"/>
      <c r="D29" s="84"/>
      <c r="E29" s="85"/>
    </row>
    <row r="30" customFormat="false" ht="15" hidden="false" customHeight="true" outlineLevel="0" collapsed="false">
      <c r="A30" s="78" t="s">
        <v>81</v>
      </c>
      <c r="B30" s="79" t="s">
        <v>82</v>
      </c>
      <c r="C30" s="79"/>
      <c r="D30" s="80"/>
      <c r="E30" s="81"/>
    </row>
    <row r="31" customFormat="false" ht="15" hidden="false" customHeight="true" outlineLevel="0" collapsed="false">
      <c r="A31" s="82" t="s">
        <v>83</v>
      </c>
      <c r="B31" s="83" t="s">
        <v>84</v>
      </c>
      <c r="C31" s="83"/>
      <c r="D31" s="84"/>
      <c r="E31" s="85"/>
    </row>
    <row r="32" customFormat="false" ht="15" hidden="false" customHeight="true" outlineLevel="0" collapsed="false">
      <c r="A32" s="78" t="s">
        <v>85</v>
      </c>
      <c r="B32" s="79" t="s">
        <v>86</v>
      </c>
      <c r="C32" s="79"/>
      <c r="D32" s="80"/>
      <c r="E32" s="81"/>
    </row>
    <row r="33" customFormat="false" ht="15" hidden="false" customHeight="true" outlineLevel="0" collapsed="false">
      <c r="A33" s="82" t="s">
        <v>87</v>
      </c>
      <c r="B33" s="83" t="s">
        <v>88</v>
      </c>
      <c r="C33" s="83"/>
      <c r="D33" s="84"/>
      <c r="E33" s="85"/>
    </row>
    <row r="34" customFormat="false" ht="15" hidden="false" customHeight="true" outlineLevel="0" collapsed="false">
      <c r="A34" s="78" t="s">
        <v>89</v>
      </c>
      <c r="B34" s="79" t="s">
        <v>90</v>
      </c>
      <c r="C34" s="79"/>
      <c r="D34" s="80"/>
      <c r="E34" s="81"/>
    </row>
    <row r="35" customFormat="false" ht="15" hidden="false" customHeight="true" outlineLevel="0" collapsed="false">
      <c r="A35" s="82" t="s">
        <v>91</v>
      </c>
      <c r="B35" s="83" t="s">
        <v>92</v>
      </c>
      <c r="C35" s="83"/>
      <c r="D35" s="84"/>
      <c r="E35" s="85"/>
    </row>
    <row r="36" customFormat="false" ht="15" hidden="false" customHeight="true" outlineLevel="0" collapsed="false">
      <c r="A36" s="78" t="s">
        <v>93</v>
      </c>
      <c r="B36" s="79" t="s">
        <v>94</v>
      </c>
      <c r="C36" s="79"/>
      <c r="D36" s="80"/>
      <c r="E36" s="81"/>
    </row>
    <row r="37" customFormat="false" ht="16.5" hidden="false" customHeight="true" outlineLevel="0" collapsed="false">
      <c r="A37" s="90" t="s">
        <v>95</v>
      </c>
      <c r="B37" s="91" t="s">
        <v>73</v>
      </c>
      <c r="C37" s="91"/>
      <c r="D37" s="92" t="n">
        <f aca="false">SUM(D27:D36)</f>
        <v>0</v>
      </c>
      <c r="E37" s="93" t="n">
        <f aca="false">SUM(E27:E36)</f>
        <v>0</v>
      </c>
    </row>
    <row r="38" customFormat="false" ht="16.5" hidden="false" customHeight="false" outlineLevel="0" collapsed="false">
      <c r="A38" s="73" t="s">
        <v>96</v>
      </c>
      <c r="B38" s="73"/>
      <c r="C38" s="73"/>
      <c r="D38" s="73"/>
      <c r="E38" s="73"/>
    </row>
    <row r="39" customFormat="false" ht="15.75" hidden="false" customHeight="true" outlineLevel="0" collapsed="false">
      <c r="A39" s="74" t="s">
        <v>97</v>
      </c>
      <c r="B39" s="75" t="s">
        <v>98</v>
      </c>
      <c r="C39" s="75"/>
      <c r="D39" s="76"/>
      <c r="E39" s="77"/>
    </row>
    <row r="40" customFormat="false" ht="15" hidden="false" customHeight="true" outlineLevel="0" collapsed="false">
      <c r="A40" s="78" t="s">
        <v>99</v>
      </c>
      <c r="B40" s="79" t="s">
        <v>100</v>
      </c>
      <c r="C40" s="79"/>
      <c r="D40" s="80"/>
      <c r="E40" s="81"/>
    </row>
    <row r="41" customFormat="false" ht="15" hidden="false" customHeight="true" outlineLevel="0" collapsed="false">
      <c r="A41" s="82" t="s">
        <v>101</v>
      </c>
      <c r="B41" s="83" t="s">
        <v>102</v>
      </c>
      <c r="C41" s="83"/>
      <c r="D41" s="84"/>
      <c r="E41" s="85"/>
    </row>
    <row r="42" customFormat="false" ht="15" hidden="false" customHeight="true" outlineLevel="0" collapsed="false">
      <c r="A42" s="78" t="s">
        <v>103</v>
      </c>
      <c r="B42" s="79" t="s">
        <v>104</v>
      </c>
      <c r="C42" s="79"/>
      <c r="D42" s="80"/>
      <c r="E42" s="81"/>
    </row>
    <row r="43" customFormat="false" ht="15.75" hidden="false" customHeight="true" outlineLevel="0" collapsed="false">
      <c r="A43" s="86" t="s">
        <v>105</v>
      </c>
      <c r="B43" s="87" t="s">
        <v>106</v>
      </c>
      <c r="C43" s="87"/>
      <c r="D43" s="88"/>
      <c r="E43" s="89"/>
    </row>
    <row r="44" customFormat="false" ht="17.25" hidden="false" customHeight="true" outlineLevel="0" collapsed="false">
      <c r="A44" s="90" t="s">
        <v>107</v>
      </c>
      <c r="B44" s="91" t="s">
        <v>73</v>
      </c>
      <c r="C44" s="91"/>
      <c r="D44" s="92" t="n">
        <f aca="false">SUM(D39:D43)</f>
        <v>0</v>
      </c>
      <c r="E44" s="93" t="n">
        <f aca="false">SUM(E39:E43)</f>
        <v>0</v>
      </c>
    </row>
    <row r="45" customFormat="false" ht="16.5" hidden="false" customHeight="false" outlineLevel="0" collapsed="false">
      <c r="A45" s="73" t="s">
        <v>108</v>
      </c>
      <c r="B45" s="73"/>
      <c r="C45" s="73"/>
      <c r="D45" s="73"/>
      <c r="E45" s="73"/>
    </row>
    <row r="46" customFormat="false" ht="26.25" hidden="false" customHeight="true" outlineLevel="0" collapsed="false">
      <c r="A46" s="74" t="s">
        <v>109</v>
      </c>
      <c r="B46" s="75" t="s">
        <v>110</v>
      </c>
      <c r="C46" s="75"/>
      <c r="D46" s="76"/>
      <c r="E46" s="77"/>
    </row>
    <row r="47" customFormat="false" ht="53.25" hidden="false" customHeight="true" outlineLevel="0" collapsed="false">
      <c r="A47" s="78" t="s">
        <v>111</v>
      </c>
      <c r="B47" s="79" t="s">
        <v>112</v>
      </c>
      <c r="C47" s="79"/>
      <c r="D47" s="80"/>
      <c r="E47" s="81"/>
    </row>
    <row r="48" customFormat="false" ht="16.5" hidden="false" customHeight="true" outlineLevel="0" collapsed="false">
      <c r="A48" s="90" t="s">
        <v>113</v>
      </c>
      <c r="B48" s="91" t="s">
        <v>73</v>
      </c>
      <c r="C48" s="91"/>
      <c r="D48" s="92" t="n">
        <f aca="false">SUM(D46:D47)</f>
        <v>0</v>
      </c>
      <c r="E48" s="93" t="n">
        <f aca="false">SUM(E46:E47)</f>
        <v>0</v>
      </c>
    </row>
    <row r="49" customFormat="false" ht="16.5" hidden="false" customHeight="true" outlineLevel="0" collapsed="false">
      <c r="A49" s="94" t="s">
        <v>114</v>
      </c>
      <c r="B49" s="94"/>
      <c r="C49" s="94"/>
      <c r="D49" s="95" t="n">
        <f aca="false">D25+D37+D44+D48</f>
        <v>0</v>
      </c>
      <c r="E49" s="96" t="n">
        <f aca="false">E25+E37+E44+E48</f>
        <v>0</v>
      </c>
    </row>
    <row r="54" customFormat="false" ht="24.95" hidden="false" customHeight="true" outlineLevel="0" collapsed="false">
      <c r="B54" s="54" t="s">
        <v>37</v>
      </c>
      <c r="C54" s="54"/>
      <c r="D54" s="54"/>
      <c r="E54" s="54"/>
      <c r="F54" s="54"/>
      <c r="G54" s="54"/>
      <c r="H54" s="54"/>
    </row>
    <row r="55" customFormat="false" ht="24.95" hidden="false" customHeight="true" outlineLevel="0" collapsed="false">
      <c r="B55" s="55" t="s">
        <v>115</v>
      </c>
      <c r="C55" s="55"/>
      <c r="D55" s="55"/>
      <c r="E55" s="55"/>
      <c r="F55" s="55"/>
      <c r="G55" s="55"/>
      <c r="H55" s="55"/>
    </row>
    <row r="56" customFormat="false" ht="24.95" hidden="false" customHeight="true" outlineLevel="0" collapsed="false">
      <c r="B56" s="54" t="s">
        <v>39</v>
      </c>
      <c r="C56" s="54"/>
      <c r="D56" s="54"/>
      <c r="E56" s="54"/>
      <c r="F56" s="54"/>
      <c r="G56" s="54"/>
      <c r="H56" s="54"/>
    </row>
  </sheetData>
  <mergeCells count="50">
    <mergeCell ref="A5:E5"/>
    <mergeCell ref="A6:E6"/>
    <mergeCell ref="A7:E7"/>
    <mergeCell ref="A8:B8"/>
    <mergeCell ref="A9:E9"/>
    <mergeCell ref="A10:C10"/>
    <mergeCell ref="D10:E10"/>
    <mergeCell ref="A11:E11"/>
    <mergeCell ref="A12:E12"/>
    <mergeCell ref="A13:A14"/>
    <mergeCell ref="B13:C14"/>
    <mergeCell ref="D13:E13"/>
    <mergeCell ref="A15:E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26:E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38:E38"/>
    <mergeCell ref="B39:C39"/>
    <mergeCell ref="B40:C40"/>
    <mergeCell ref="B41:C41"/>
    <mergeCell ref="B42:C42"/>
    <mergeCell ref="B43:C43"/>
    <mergeCell ref="B44:C44"/>
    <mergeCell ref="A45:E45"/>
    <mergeCell ref="B46:C46"/>
    <mergeCell ref="B47:C47"/>
    <mergeCell ref="B48:C48"/>
    <mergeCell ref="A49:C49"/>
    <mergeCell ref="B54:H54"/>
    <mergeCell ref="B55:H55"/>
    <mergeCell ref="B56:H56"/>
  </mergeCells>
  <printOptions headings="false" gridLines="false" gridLinesSet="true" horizontalCentered="false" verticalCentered="false"/>
  <pageMargins left="0.729861111111111" right="0.511805555555555" top="0.520138888888889" bottom="0.470138888888889" header="0.511805555555555" footer="0.511805555555555"/>
  <pageSetup paperSize="9" scale="9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44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16"/>
  <sheetViews>
    <sheetView showFormulas="false" showGridLines="false" showRowColHeaders="true" showZeros="true" rightToLeft="false" tabSelected="true" showOutlineSymbols="true" defaultGridColor="true" view="pageBreakPreview" topLeftCell="A1" colorId="64" zoomScale="90" zoomScaleNormal="100" zoomScalePageLayoutView="90" workbookViewId="0">
      <selection pane="topLeft" activeCell="A42" activeCellId="0" sqref="A42"/>
    </sheetView>
  </sheetViews>
  <sheetFormatPr defaultColWidth="9.15625" defaultRowHeight="12.75" zeroHeight="false" outlineLevelRow="0" outlineLevelCol="0"/>
  <cols>
    <col collapsed="false" customWidth="true" hidden="false" outlineLevel="0" max="1" min="1" style="97" width="7.57"/>
    <col collapsed="false" customWidth="true" hidden="false" outlineLevel="0" max="2" min="2" style="98" width="14.86"/>
    <col collapsed="false" customWidth="true" hidden="false" outlineLevel="0" max="3" min="3" style="98" width="6.71"/>
    <col collapsed="false" customWidth="true" hidden="false" outlineLevel="0" max="4" min="4" style="99" width="80.71"/>
    <col collapsed="false" customWidth="true" hidden="false" outlineLevel="0" max="5" min="5" style="100" width="13.29"/>
    <col collapsed="false" customWidth="true" hidden="false" outlineLevel="0" max="6" min="6" style="100" width="14.86"/>
    <col collapsed="false" customWidth="true" hidden="false" outlineLevel="0" max="7" min="7" style="100" width="16.42"/>
    <col collapsed="false" customWidth="true" hidden="false" outlineLevel="0" max="8" min="8" style="99" width="11.99"/>
    <col collapsed="false" customWidth="true" hidden="false" outlineLevel="0" max="9" min="9" style="99" width="13.43"/>
    <col collapsed="false" customWidth="true" hidden="false" outlineLevel="0" max="11" min="10" style="99" width="22.7"/>
    <col collapsed="false" customWidth="true" hidden="false" outlineLevel="0" max="12" min="12" style="99" width="19.71"/>
    <col collapsed="false" customWidth="true" hidden="false" outlineLevel="0" max="13" min="13" style="99" width="17.42"/>
    <col collapsed="false" customWidth="true" hidden="false" outlineLevel="0" max="14" min="14" style="99" width="21.71"/>
    <col collapsed="false" customWidth="true" hidden="false" outlineLevel="0" max="15" min="15" style="99" width="10.71"/>
    <col collapsed="false" customWidth="true" hidden="false" outlineLevel="0" max="16" min="16" style="99" width="20.14"/>
    <col collapsed="false" customWidth="true" hidden="false" outlineLevel="0" max="17" min="17" style="99" width="14.28"/>
    <col collapsed="false" customWidth="true" hidden="false" outlineLevel="0" max="18" min="18" style="99" width="13.29"/>
    <col collapsed="false" customWidth="true" hidden="false" outlineLevel="0" max="19" min="19" style="99" width="10.71"/>
    <col collapsed="false" customWidth="true" hidden="false" outlineLevel="0" max="20" min="20" style="99" width="13.43"/>
    <col collapsed="false" customWidth="true" hidden="false" outlineLevel="0" max="21" min="21" style="99" width="9"/>
    <col collapsed="false" customWidth="true" hidden="false" outlineLevel="0" max="22" min="22" style="99" width="15.29"/>
    <col collapsed="false" customWidth="true" hidden="false" outlineLevel="0" max="23" min="23" style="99" width="10.14"/>
    <col collapsed="false" customWidth="true" hidden="false" outlineLevel="0" max="24" min="24" style="99" width="15.57"/>
    <col collapsed="false" customWidth="false" hidden="false" outlineLevel="0" max="254" min="25" style="99" width="9.14"/>
    <col collapsed="false" customWidth="true" hidden="false" outlineLevel="0" max="255" min="255" style="99" width="8.71"/>
    <col collapsed="false" customWidth="true" hidden="false" outlineLevel="0" max="256" min="256" style="99" width="14.86"/>
    <col collapsed="false" customWidth="true" hidden="false" outlineLevel="0" max="257" min="257" style="99" width="6.71"/>
    <col collapsed="false" customWidth="true" hidden="false" outlineLevel="0" max="258" min="258" style="99" width="80.71"/>
    <col collapsed="false" customWidth="true" hidden="false" outlineLevel="0" max="259" min="259" style="99" width="13.29"/>
    <col collapsed="false" customWidth="true" hidden="false" outlineLevel="0" max="260" min="260" style="99" width="14.86"/>
    <col collapsed="false" customWidth="true" hidden="false" outlineLevel="0" max="261" min="261" style="99" width="16.42"/>
    <col collapsed="false" customWidth="true" hidden="false" outlineLevel="0" max="262" min="262" style="99" width="31.7"/>
    <col collapsed="false" customWidth="true" hidden="false" outlineLevel="0" max="263" min="263" style="99" width="11.99"/>
    <col collapsed="false" customWidth="true" hidden="false" outlineLevel="0" max="264" min="264" style="99" width="9.29"/>
    <col collapsed="false" customWidth="true" hidden="false" outlineLevel="0" max="265" min="265" style="99" width="13.43"/>
    <col collapsed="false" customWidth="true" hidden="false" outlineLevel="0" max="267" min="266" style="99" width="22.7"/>
    <col collapsed="false" customWidth="true" hidden="false" outlineLevel="0" max="268" min="268" style="99" width="19.71"/>
    <col collapsed="false" customWidth="true" hidden="false" outlineLevel="0" max="269" min="269" style="99" width="17.42"/>
    <col collapsed="false" customWidth="true" hidden="false" outlineLevel="0" max="270" min="270" style="99" width="21.71"/>
    <col collapsed="false" customWidth="true" hidden="false" outlineLevel="0" max="271" min="271" style="99" width="10.71"/>
    <col collapsed="false" customWidth="true" hidden="false" outlineLevel="0" max="272" min="272" style="99" width="20.14"/>
    <col collapsed="false" customWidth="true" hidden="false" outlineLevel="0" max="273" min="273" style="99" width="14.28"/>
    <col collapsed="false" customWidth="true" hidden="false" outlineLevel="0" max="274" min="274" style="99" width="13.29"/>
    <col collapsed="false" customWidth="true" hidden="false" outlineLevel="0" max="275" min="275" style="99" width="10.71"/>
    <col collapsed="false" customWidth="true" hidden="false" outlineLevel="0" max="276" min="276" style="99" width="13.43"/>
    <col collapsed="false" customWidth="true" hidden="false" outlineLevel="0" max="277" min="277" style="99" width="9"/>
    <col collapsed="false" customWidth="true" hidden="false" outlineLevel="0" max="278" min="278" style="99" width="15.29"/>
    <col collapsed="false" customWidth="true" hidden="false" outlineLevel="0" max="279" min="279" style="99" width="10.14"/>
    <col collapsed="false" customWidth="true" hidden="false" outlineLevel="0" max="280" min="280" style="99" width="15.57"/>
    <col collapsed="false" customWidth="false" hidden="false" outlineLevel="0" max="510" min="281" style="99" width="9.14"/>
    <col collapsed="false" customWidth="true" hidden="false" outlineLevel="0" max="511" min="511" style="99" width="8.71"/>
    <col collapsed="false" customWidth="true" hidden="false" outlineLevel="0" max="512" min="512" style="99" width="14.86"/>
    <col collapsed="false" customWidth="true" hidden="false" outlineLevel="0" max="513" min="513" style="99" width="6.71"/>
    <col collapsed="false" customWidth="true" hidden="false" outlineLevel="0" max="514" min="514" style="99" width="80.71"/>
    <col collapsed="false" customWidth="true" hidden="false" outlineLevel="0" max="515" min="515" style="99" width="13.29"/>
    <col collapsed="false" customWidth="true" hidden="false" outlineLevel="0" max="516" min="516" style="99" width="14.86"/>
    <col collapsed="false" customWidth="true" hidden="false" outlineLevel="0" max="517" min="517" style="99" width="16.42"/>
    <col collapsed="false" customWidth="true" hidden="false" outlineLevel="0" max="518" min="518" style="99" width="31.7"/>
    <col collapsed="false" customWidth="true" hidden="false" outlineLevel="0" max="519" min="519" style="99" width="11.99"/>
    <col collapsed="false" customWidth="true" hidden="false" outlineLevel="0" max="520" min="520" style="99" width="9.29"/>
    <col collapsed="false" customWidth="true" hidden="false" outlineLevel="0" max="521" min="521" style="99" width="13.43"/>
    <col collapsed="false" customWidth="true" hidden="false" outlineLevel="0" max="523" min="522" style="99" width="22.7"/>
    <col collapsed="false" customWidth="true" hidden="false" outlineLevel="0" max="524" min="524" style="99" width="19.71"/>
    <col collapsed="false" customWidth="true" hidden="false" outlineLevel="0" max="525" min="525" style="99" width="17.42"/>
    <col collapsed="false" customWidth="true" hidden="false" outlineLevel="0" max="526" min="526" style="99" width="21.71"/>
    <col collapsed="false" customWidth="true" hidden="false" outlineLevel="0" max="527" min="527" style="99" width="10.71"/>
    <col collapsed="false" customWidth="true" hidden="false" outlineLevel="0" max="528" min="528" style="99" width="20.14"/>
    <col collapsed="false" customWidth="true" hidden="false" outlineLevel="0" max="529" min="529" style="99" width="14.28"/>
    <col collapsed="false" customWidth="true" hidden="false" outlineLevel="0" max="530" min="530" style="99" width="13.29"/>
    <col collapsed="false" customWidth="true" hidden="false" outlineLevel="0" max="531" min="531" style="99" width="10.71"/>
    <col collapsed="false" customWidth="true" hidden="false" outlineLevel="0" max="532" min="532" style="99" width="13.43"/>
    <col collapsed="false" customWidth="true" hidden="false" outlineLevel="0" max="533" min="533" style="99" width="9"/>
    <col collapsed="false" customWidth="true" hidden="false" outlineLevel="0" max="534" min="534" style="99" width="15.29"/>
    <col collapsed="false" customWidth="true" hidden="false" outlineLevel="0" max="535" min="535" style="99" width="10.14"/>
    <col collapsed="false" customWidth="true" hidden="false" outlineLevel="0" max="536" min="536" style="99" width="15.57"/>
    <col collapsed="false" customWidth="false" hidden="false" outlineLevel="0" max="766" min="537" style="99" width="9.14"/>
    <col collapsed="false" customWidth="true" hidden="false" outlineLevel="0" max="767" min="767" style="99" width="8.71"/>
    <col collapsed="false" customWidth="true" hidden="false" outlineLevel="0" max="768" min="768" style="99" width="14.86"/>
    <col collapsed="false" customWidth="true" hidden="false" outlineLevel="0" max="769" min="769" style="99" width="6.71"/>
    <col collapsed="false" customWidth="true" hidden="false" outlineLevel="0" max="770" min="770" style="99" width="80.71"/>
    <col collapsed="false" customWidth="true" hidden="false" outlineLevel="0" max="771" min="771" style="99" width="13.29"/>
    <col collapsed="false" customWidth="true" hidden="false" outlineLevel="0" max="772" min="772" style="99" width="14.86"/>
    <col collapsed="false" customWidth="true" hidden="false" outlineLevel="0" max="773" min="773" style="99" width="16.42"/>
    <col collapsed="false" customWidth="true" hidden="false" outlineLevel="0" max="774" min="774" style="99" width="31.7"/>
    <col collapsed="false" customWidth="true" hidden="false" outlineLevel="0" max="775" min="775" style="99" width="11.99"/>
    <col collapsed="false" customWidth="true" hidden="false" outlineLevel="0" max="776" min="776" style="99" width="9.29"/>
    <col collapsed="false" customWidth="true" hidden="false" outlineLevel="0" max="777" min="777" style="99" width="13.43"/>
    <col collapsed="false" customWidth="true" hidden="false" outlineLevel="0" max="779" min="778" style="99" width="22.7"/>
    <col collapsed="false" customWidth="true" hidden="false" outlineLevel="0" max="780" min="780" style="99" width="19.71"/>
    <col collapsed="false" customWidth="true" hidden="false" outlineLevel="0" max="781" min="781" style="99" width="17.42"/>
    <col collapsed="false" customWidth="true" hidden="false" outlineLevel="0" max="782" min="782" style="99" width="21.71"/>
    <col collapsed="false" customWidth="true" hidden="false" outlineLevel="0" max="783" min="783" style="99" width="10.71"/>
    <col collapsed="false" customWidth="true" hidden="false" outlineLevel="0" max="784" min="784" style="99" width="20.14"/>
    <col collapsed="false" customWidth="true" hidden="false" outlineLevel="0" max="785" min="785" style="99" width="14.28"/>
    <col collapsed="false" customWidth="true" hidden="false" outlineLevel="0" max="786" min="786" style="99" width="13.29"/>
    <col collapsed="false" customWidth="true" hidden="false" outlineLevel="0" max="787" min="787" style="99" width="10.71"/>
    <col collapsed="false" customWidth="true" hidden="false" outlineLevel="0" max="788" min="788" style="99" width="13.43"/>
    <col collapsed="false" customWidth="true" hidden="false" outlineLevel="0" max="789" min="789" style="99" width="9"/>
    <col collapsed="false" customWidth="true" hidden="false" outlineLevel="0" max="790" min="790" style="99" width="15.29"/>
    <col collapsed="false" customWidth="true" hidden="false" outlineLevel="0" max="791" min="791" style="99" width="10.14"/>
    <col collapsed="false" customWidth="true" hidden="false" outlineLevel="0" max="792" min="792" style="99" width="15.57"/>
    <col collapsed="false" customWidth="false" hidden="false" outlineLevel="0" max="1022" min="793" style="99" width="9.14"/>
    <col collapsed="false" customWidth="true" hidden="false" outlineLevel="0" max="1023" min="1023" style="99" width="8.71"/>
    <col collapsed="false" customWidth="true" hidden="false" outlineLevel="0" max="1024" min="1024" style="99" width="14.86"/>
  </cols>
  <sheetData>
    <row r="1" customFormat="false" ht="12.75" hidden="false" customHeight="false" outlineLevel="0" collapsed="false">
      <c r="A1" s="5"/>
      <c r="B1" s="101"/>
      <c r="C1" s="101"/>
      <c r="D1" s="102"/>
      <c r="E1" s="103"/>
      <c r="F1" s="103"/>
      <c r="G1" s="104"/>
    </row>
    <row r="2" customFormat="false" ht="12.75" hidden="false" customHeight="false" outlineLevel="0" collapsed="false">
      <c r="A2" s="105"/>
      <c r="B2" s="106"/>
      <c r="C2" s="106"/>
      <c r="G2" s="107"/>
    </row>
    <row r="3" customFormat="false" ht="12.75" hidden="false" customHeight="false" outlineLevel="0" collapsed="false">
      <c r="A3" s="108"/>
      <c r="G3" s="107"/>
    </row>
    <row r="4" customFormat="false" ht="12.75" hidden="false" customHeight="false" outlineLevel="0" collapsed="false">
      <c r="A4" s="108"/>
      <c r="D4" s="99" t="s">
        <v>0</v>
      </c>
      <c r="G4" s="107"/>
    </row>
    <row r="5" customFormat="false" ht="12.75" hidden="false" customHeight="false" outlineLevel="0" collapsed="false">
      <c r="A5" s="108"/>
      <c r="G5" s="107"/>
    </row>
    <row r="6" customFormat="false" ht="15.75" hidden="false" customHeight="true" outlineLevel="0" collapsed="false">
      <c r="A6" s="109" t="s">
        <v>116</v>
      </c>
      <c r="B6" s="109"/>
      <c r="C6" s="109"/>
      <c r="D6" s="109"/>
      <c r="E6" s="109"/>
      <c r="F6" s="109"/>
      <c r="G6" s="109"/>
    </row>
    <row r="7" customFormat="false" ht="12.75" hidden="false" customHeight="true" outlineLevel="0" collapsed="false">
      <c r="A7" s="110"/>
      <c r="B7" s="110"/>
      <c r="C7" s="110"/>
      <c r="D7" s="110"/>
      <c r="E7" s="110"/>
      <c r="F7" s="110"/>
      <c r="G7" s="110"/>
    </row>
    <row r="8" customFormat="false" ht="12.75" hidden="false" customHeight="true" outlineLevel="0" collapsed="false">
      <c r="A8" s="111"/>
      <c r="B8" s="111"/>
      <c r="C8" s="111"/>
      <c r="D8" s="111"/>
      <c r="E8" s="112"/>
      <c r="F8" s="112"/>
      <c r="G8" s="112"/>
    </row>
    <row r="9" s="117" customFormat="true" ht="29.25" hidden="false" customHeight="true" outlineLevel="0" collapsed="false">
      <c r="A9" s="113"/>
      <c r="B9" s="113"/>
      <c r="C9" s="113"/>
      <c r="D9" s="114" t="s">
        <v>117</v>
      </c>
      <c r="E9" s="115"/>
      <c r="F9" s="115"/>
      <c r="G9" s="115"/>
      <c r="H9" s="116"/>
    </row>
    <row r="10" s="121" customFormat="true" ht="22.5" hidden="false" customHeight="false" outlineLevel="0" collapsed="false">
      <c r="A10" s="118" t="s">
        <v>118</v>
      </c>
      <c r="B10" s="119" t="s">
        <v>48</v>
      </c>
      <c r="C10" s="119" t="s">
        <v>119</v>
      </c>
      <c r="D10" s="119" t="s">
        <v>49</v>
      </c>
      <c r="E10" s="120" t="s">
        <v>120</v>
      </c>
      <c r="F10" s="120" t="s">
        <v>121</v>
      </c>
      <c r="G10" s="115" t="s">
        <v>122</v>
      </c>
    </row>
    <row r="11" customFormat="false" ht="27.75" hidden="false" customHeight="true" outlineLevel="0" collapsed="false">
      <c r="A11" s="122" t="s">
        <v>123</v>
      </c>
      <c r="B11" s="122"/>
      <c r="C11" s="122"/>
      <c r="D11" s="122"/>
      <c r="E11" s="122"/>
      <c r="F11" s="122"/>
      <c r="G11" s="122"/>
    </row>
    <row r="12" customFormat="false" ht="15" hidden="false" customHeight="true" outlineLevel="0" collapsed="false">
      <c r="A12" s="123" t="n">
        <v>1</v>
      </c>
      <c r="B12" s="124" t="s">
        <v>124</v>
      </c>
      <c r="C12" s="124"/>
      <c r="D12" s="124"/>
      <c r="E12" s="124"/>
      <c r="F12" s="124"/>
      <c r="G12" s="124"/>
    </row>
    <row r="13" customFormat="false" ht="22.5" hidden="false" customHeight="false" outlineLevel="0" collapsed="false">
      <c r="A13" s="125" t="s">
        <v>125</v>
      </c>
      <c r="B13" s="126"/>
      <c r="C13" s="127" t="s">
        <v>126</v>
      </c>
      <c r="D13" s="128" t="s">
        <v>127</v>
      </c>
      <c r="E13" s="129" t="n">
        <f aca="false">22*2*3</f>
        <v>132</v>
      </c>
      <c r="F13" s="130"/>
      <c r="G13" s="131" t="n">
        <f aca="false">ROUND(F13*E13,2)</f>
        <v>0</v>
      </c>
    </row>
    <row r="14" customFormat="false" ht="12.75" hidden="false" customHeight="false" outlineLevel="0" collapsed="false">
      <c r="A14" s="125" t="s">
        <v>128</v>
      </c>
      <c r="B14" s="126"/>
      <c r="C14" s="127" t="s">
        <v>129</v>
      </c>
      <c r="D14" s="128" t="s">
        <v>130</v>
      </c>
      <c r="E14" s="130" t="n">
        <v>3</v>
      </c>
      <c r="F14" s="130"/>
      <c r="G14" s="131" t="n">
        <f aca="false">ROUND(F14*E14,2)</f>
        <v>0</v>
      </c>
    </row>
    <row r="15" s="137" customFormat="true" ht="15" hidden="false" customHeight="true" outlineLevel="0" collapsed="false">
      <c r="A15" s="132"/>
      <c r="B15" s="133"/>
      <c r="C15" s="134"/>
      <c r="D15" s="135" t="str">
        <f aca="false">CONCATENATE("TOTAL ",B12)</f>
        <v>TOTAL ADMINISTRAÇÃO CTAG</v>
      </c>
      <c r="E15" s="135"/>
      <c r="F15" s="135"/>
      <c r="G15" s="136" t="n">
        <f aca="false">SUM(G12:G14)</f>
        <v>0</v>
      </c>
    </row>
    <row r="16" s="121" customFormat="true" ht="15" hidden="false" customHeight="true" outlineLevel="0" collapsed="false">
      <c r="A16" s="123" t="n">
        <v>2</v>
      </c>
      <c r="B16" s="124" t="s">
        <v>131</v>
      </c>
      <c r="C16" s="124"/>
      <c r="D16" s="124"/>
      <c r="E16" s="124"/>
      <c r="F16" s="124"/>
      <c r="G16" s="124"/>
    </row>
    <row r="17" customFormat="false" ht="22.5" hidden="false" customHeight="false" outlineLevel="0" collapsed="false">
      <c r="A17" s="125" t="s">
        <v>21</v>
      </c>
      <c r="B17" s="126"/>
      <c r="C17" s="127" t="s">
        <v>132</v>
      </c>
      <c r="D17" s="128" t="s">
        <v>133</v>
      </c>
      <c r="E17" s="129" t="n">
        <f aca="false">ROUND(3*1.5+2*1,2)</f>
        <v>6.5</v>
      </c>
      <c r="F17" s="130"/>
      <c r="G17" s="131" t="n">
        <f aca="false">ROUND(F17*E17,2)</f>
        <v>0</v>
      </c>
    </row>
    <row r="18" customFormat="false" ht="22.5" hidden="false" customHeight="false" outlineLevel="0" collapsed="false">
      <c r="A18" s="125" t="s">
        <v>24</v>
      </c>
      <c r="B18" s="126"/>
      <c r="C18" s="127" t="s">
        <v>134</v>
      </c>
      <c r="D18" s="128" t="s">
        <v>135</v>
      </c>
      <c r="E18" s="130" t="n">
        <v>100</v>
      </c>
      <c r="F18" s="130"/>
      <c r="G18" s="131" t="n">
        <f aca="false">ROUND(F18*E18,2)</f>
        <v>0</v>
      </c>
    </row>
    <row r="19" customFormat="false" ht="22.5" hidden="false" customHeight="false" outlineLevel="0" collapsed="false">
      <c r="A19" s="125" t="s">
        <v>27</v>
      </c>
      <c r="B19" s="126"/>
      <c r="C19" s="127" t="s">
        <v>129</v>
      </c>
      <c r="D19" s="128" t="s">
        <v>136</v>
      </c>
      <c r="E19" s="130" t="n">
        <f aca="false">E14</f>
        <v>3</v>
      </c>
      <c r="F19" s="130"/>
      <c r="G19" s="131" t="n">
        <f aca="false">ROUND(F19*E19,2)</f>
        <v>0</v>
      </c>
    </row>
    <row r="20" customFormat="false" ht="33.75" hidden="false" customHeight="false" outlineLevel="0" collapsed="false">
      <c r="A20" s="125" t="s">
        <v>30</v>
      </c>
      <c r="B20" s="126"/>
      <c r="C20" s="127" t="s">
        <v>137</v>
      </c>
      <c r="D20" s="128" t="s">
        <v>138</v>
      </c>
      <c r="E20" s="130" t="n">
        <f aca="false">E21*2</f>
        <v>24</v>
      </c>
      <c r="F20" s="130"/>
      <c r="G20" s="131" t="n">
        <f aca="false">ROUND(F20*E20,2)</f>
        <v>0</v>
      </c>
      <c r="I20" s="138"/>
    </row>
    <row r="21" customFormat="false" ht="22.5" hidden="false" customHeight="false" outlineLevel="0" collapsed="false">
      <c r="A21" s="125" t="s">
        <v>139</v>
      </c>
      <c r="B21" s="126"/>
      <c r="C21" s="127" t="s">
        <v>134</v>
      </c>
      <c r="D21" s="128" t="s">
        <v>140</v>
      </c>
      <c r="E21" s="130" t="n">
        <f aca="false">ROUND(3*4,2)</f>
        <v>12</v>
      </c>
      <c r="F21" s="130"/>
      <c r="G21" s="131" t="n">
        <f aca="false">ROUND(F21*E21,2)</f>
        <v>0</v>
      </c>
      <c r="I21" s="138"/>
    </row>
    <row r="22" customFormat="false" ht="33.75" hidden="false" customHeight="false" outlineLevel="0" collapsed="false">
      <c r="A22" s="125" t="s">
        <v>141</v>
      </c>
      <c r="B22" s="126"/>
      <c r="C22" s="127" t="s">
        <v>142</v>
      </c>
      <c r="D22" s="128" t="s">
        <v>143</v>
      </c>
      <c r="E22" s="130" t="n">
        <v>60</v>
      </c>
      <c r="F22" s="130"/>
      <c r="G22" s="131" t="n">
        <f aca="false">ROUND(F22*E22,2)</f>
        <v>0</v>
      </c>
      <c r="I22" s="138"/>
    </row>
    <row r="23" customFormat="false" ht="22.5" hidden="false" customHeight="false" outlineLevel="0" collapsed="false">
      <c r="A23" s="125" t="s">
        <v>144</v>
      </c>
      <c r="B23" s="126"/>
      <c r="C23" s="127" t="s">
        <v>132</v>
      </c>
      <c r="D23" s="128" t="s">
        <v>145</v>
      </c>
      <c r="E23" s="130" t="n">
        <v>60</v>
      </c>
      <c r="F23" s="130"/>
      <c r="G23" s="131" t="n">
        <f aca="false">ROUND(F23*E23,2)</f>
        <v>0</v>
      </c>
      <c r="I23" s="138"/>
    </row>
    <row r="24" customFormat="false" ht="12.75" hidden="false" customHeight="false" outlineLevel="0" collapsed="false">
      <c r="A24" s="125" t="s">
        <v>146</v>
      </c>
      <c r="B24" s="126"/>
      <c r="C24" s="127" t="s">
        <v>147</v>
      </c>
      <c r="D24" s="128" t="s">
        <v>148</v>
      </c>
      <c r="E24" s="130" t="n">
        <v>6</v>
      </c>
      <c r="F24" s="130"/>
      <c r="G24" s="131" t="n">
        <f aca="false">ROUND(F24*E24,2)</f>
        <v>0</v>
      </c>
    </row>
    <row r="25" customFormat="false" ht="12.75" hidden="false" customHeight="false" outlineLevel="0" collapsed="false">
      <c r="A25" s="125" t="s">
        <v>149</v>
      </c>
      <c r="B25" s="126"/>
      <c r="C25" s="127" t="s">
        <v>150</v>
      </c>
      <c r="D25" s="128" t="s">
        <v>151</v>
      </c>
      <c r="E25" s="130" t="n">
        <v>24</v>
      </c>
      <c r="F25" s="130"/>
      <c r="G25" s="131" t="n">
        <f aca="false">ROUND(F25*E25,2)</f>
        <v>0</v>
      </c>
    </row>
    <row r="26" customFormat="false" ht="12.75" hidden="false" customHeight="false" outlineLevel="0" collapsed="false">
      <c r="A26" s="132"/>
      <c r="B26" s="133"/>
      <c r="C26" s="134"/>
      <c r="D26" s="135" t="str">
        <f aca="false">CONCATENATE("TOTAL ",B16)</f>
        <v>TOTAL SERVIÇOS PRELIMINARES CTAG</v>
      </c>
      <c r="E26" s="135"/>
      <c r="F26" s="135"/>
      <c r="G26" s="136" t="n">
        <f aca="false">SUM(G17:G25)</f>
        <v>0</v>
      </c>
    </row>
    <row r="27" s="121" customFormat="true" ht="15" hidden="false" customHeight="true" outlineLevel="0" collapsed="false">
      <c r="A27" s="123" t="n">
        <v>3</v>
      </c>
      <c r="B27" s="124" t="s">
        <v>152</v>
      </c>
      <c r="C27" s="124"/>
      <c r="D27" s="124"/>
      <c r="E27" s="124"/>
      <c r="F27" s="124"/>
      <c r="G27" s="124"/>
    </row>
    <row r="28" customFormat="false" ht="22.5" hidden="false" customHeight="false" outlineLevel="0" collapsed="false">
      <c r="A28" s="125" t="s">
        <v>153</v>
      </c>
      <c r="B28" s="126"/>
      <c r="C28" s="127" t="s">
        <v>132</v>
      </c>
      <c r="D28" s="128" t="s">
        <v>154</v>
      </c>
      <c r="E28" s="129" t="n">
        <v>10.5</v>
      </c>
      <c r="F28" s="130"/>
      <c r="G28" s="131" t="n">
        <f aca="false">ROUND(F28*E28,2)</f>
        <v>0</v>
      </c>
    </row>
    <row r="29" customFormat="false" ht="12.75" hidden="false" customHeight="false" outlineLevel="0" collapsed="false">
      <c r="A29" s="125" t="s">
        <v>155</v>
      </c>
      <c r="B29" s="126"/>
      <c r="C29" s="127" t="s">
        <v>132</v>
      </c>
      <c r="D29" s="128" t="s">
        <v>156</v>
      </c>
      <c r="E29" s="130" t="n">
        <v>45</v>
      </c>
      <c r="F29" s="130"/>
      <c r="G29" s="131" t="n">
        <f aca="false">ROUND(F29*E29,2)</f>
        <v>0</v>
      </c>
    </row>
    <row r="30" customFormat="false" ht="22.5" hidden="false" customHeight="false" outlineLevel="0" collapsed="false">
      <c r="A30" s="125" t="s">
        <v>157</v>
      </c>
      <c r="B30" s="126"/>
      <c r="C30" s="127" t="s">
        <v>132</v>
      </c>
      <c r="D30" s="128" t="s">
        <v>158</v>
      </c>
      <c r="E30" s="130" t="n">
        <v>20</v>
      </c>
      <c r="F30" s="130"/>
      <c r="G30" s="131" t="n">
        <f aca="false">ROUND(F30*E30,2)</f>
        <v>0</v>
      </c>
    </row>
    <row r="31" customFormat="false" ht="22.5" hidden="false" customHeight="false" outlineLevel="0" collapsed="false">
      <c r="A31" s="125" t="s">
        <v>159</v>
      </c>
      <c r="B31" s="126"/>
      <c r="C31" s="127" t="s">
        <v>150</v>
      </c>
      <c r="D31" s="128" t="s">
        <v>160</v>
      </c>
      <c r="E31" s="130" t="n">
        <v>4.5</v>
      </c>
      <c r="F31" s="130"/>
      <c r="G31" s="131" t="n">
        <f aca="false">ROUND(F31*E31,2)</f>
        <v>0</v>
      </c>
    </row>
    <row r="32" customFormat="false" ht="22.5" hidden="false" customHeight="false" outlineLevel="0" collapsed="false">
      <c r="A32" s="125" t="s">
        <v>161</v>
      </c>
      <c r="B32" s="126"/>
      <c r="C32" s="127" t="s">
        <v>147</v>
      </c>
      <c r="D32" s="128" t="s">
        <v>162</v>
      </c>
      <c r="E32" s="130" t="n">
        <v>600</v>
      </c>
      <c r="F32" s="130"/>
      <c r="G32" s="131" t="n">
        <f aca="false">ROUND(F32*E32,2)</f>
        <v>0</v>
      </c>
    </row>
    <row r="33" customFormat="false" ht="12.75" hidden="false" customHeight="false" outlineLevel="0" collapsed="false">
      <c r="A33" s="125" t="s">
        <v>163</v>
      </c>
      <c r="B33" s="126"/>
      <c r="C33" s="127" t="s">
        <v>147</v>
      </c>
      <c r="D33" s="128" t="s">
        <v>164</v>
      </c>
      <c r="E33" s="130" t="n">
        <v>20</v>
      </c>
      <c r="F33" s="130"/>
      <c r="G33" s="131" t="n">
        <f aca="false">ROUND(F33*E33,2)</f>
        <v>0</v>
      </c>
    </row>
    <row r="34" customFormat="false" ht="12.75" hidden="false" customHeight="false" outlineLevel="0" collapsed="false">
      <c r="A34" s="132"/>
      <c r="B34" s="133"/>
      <c r="C34" s="134"/>
      <c r="D34" s="135" t="str">
        <f aca="false">CONCATENATE("TOTAL ",B27)</f>
        <v>TOTAL DEMOLIÇÕES / REMOÇÕES CTAG</v>
      </c>
      <c r="E34" s="135"/>
      <c r="F34" s="135"/>
      <c r="G34" s="136" t="n">
        <f aca="false">SUM(G28:G33)</f>
        <v>0</v>
      </c>
    </row>
    <row r="35" s="137" customFormat="true" ht="15" hidden="false" customHeight="true" outlineLevel="0" collapsed="false">
      <c r="A35" s="139" t="n">
        <v>4</v>
      </c>
      <c r="B35" s="124" t="s">
        <v>165</v>
      </c>
      <c r="C35" s="124"/>
      <c r="D35" s="124"/>
      <c r="E35" s="124"/>
      <c r="F35" s="124"/>
      <c r="G35" s="124"/>
    </row>
    <row r="36" s="137" customFormat="true" ht="22.5" hidden="false" customHeight="false" outlineLevel="0" collapsed="false">
      <c r="A36" s="125" t="s">
        <v>166</v>
      </c>
      <c r="B36" s="140" t="s">
        <v>167</v>
      </c>
      <c r="C36" s="127" t="s">
        <v>147</v>
      </c>
      <c r="D36" s="128" t="s">
        <v>168</v>
      </c>
      <c r="E36" s="130" t="n">
        <v>20</v>
      </c>
      <c r="F36" s="130"/>
      <c r="G36" s="131" t="n">
        <f aca="false">ROUND(F36*E36,2)</f>
        <v>0</v>
      </c>
    </row>
    <row r="37" s="137" customFormat="true" ht="22.5" hidden="false" customHeight="false" outlineLevel="0" collapsed="false">
      <c r="A37" s="125" t="s">
        <v>169</v>
      </c>
      <c r="B37" s="140" t="s">
        <v>170</v>
      </c>
      <c r="C37" s="127" t="s">
        <v>147</v>
      </c>
      <c r="D37" s="128" t="s">
        <v>171</v>
      </c>
      <c r="E37" s="130" t="n">
        <v>307</v>
      </c>
      <c r="F37" s="130"/>
      <c r="G37" s="131" t="n">
        <f aca="false">ROUND(F37*E37,2)</f>
        <v>0</v>
      </c>
    </row>
    <row r="38" s="137" customFormat="true" ht="22.5" hidden="false" customHeight="false" outlineLevel="0" collapsed="false">
      <c r="A38" s="125" t="s">
        <v>172</v>
      </c>
      <c r="B38" s="140" t="s">
        <v>173</v>
      </c>
      <c r="C38" s="127" t="s">
        <v>147</v>
      </c>
      <c r="D38" s="128" t="s">
        <v>174</v>
      </c>
      <c r="E38" s="130" t="n">
        <v>166</v>
      </c>
      <c r="F38" s="130"/>
      <c r="G38" s="131" t="n">
        <f aca="false">ROUND(F38*E38,2)</f>
        <v>0</v>
      </c>
    </row>
    <row r="39" s="137" customFormat="true" ht="22.5" hidden="false" customHeight="false" outlineLevel="0" collapsed="false">
      <c r="A39" s="125" t="s">
        <v>175</v>
      </c>
      <c r="B39" s="140" t="s">
        <v>176</v>
      </c>
      <c r="C39" s="127" t="s">
        <v>147</v>
      </c>
      <c r="D39" s="128" t="s">
        <v>177</v>
      </c>
      <c r="E39" s="130" t="n">
        <v>2</v>
      </c>
      <c r="F39" s="130"/>
      <c r="G39" s="131" t="n">
        <f aca="false">ROUND(F39*E39,2)</f>
        <v>0</v>
      </c>
    </row>
    <row r="40" s="137" customFormat="true" ht="12.75" hidden="false" customHeight="false" outlineLevel="0" collapsed="false">
      <c r="A40" s="141"/>
      <c r="B40" s="142"/>
      <c r="C40" s="143"/>
      <c r="D40" s="135" t="str">
        <f aca="false">CONCATENATE("TOTAL ",B35)</f>
        <v>TOTAL SINALIZAÇÃO DE SEGURANÇA CTAG</v>
      </c>
      <c r="E40" s="135"/>
      <c r="F40" s="135"/>
      <c r="G40" s="144" t="n">
        <f aca="false">SUM(G36:G39)</f>
        <v>0</v>
      </c>
    </row>
    <row r="41" s="137" customFormat="true" ht="15" hidden="false" customHeight="true" outlineLevel="0" collapsed="false">
      <c r="A41" s="139" t="n">
        <v>5</v>
      </c>
      <c r="B41" s="124" t="s">
        <v>178</v>
      </c>
      <c r="C41" s="124"/>
      <c r="D41" s="124"/>
      <c r="E41" s="124"/>
      <c r="F41" s="124"/>
      <c r="G41" s="124"/>
    </row>
    <row r="42" s="137" customFormat="true" ht="22.5" hidden="false" customHeight="false" outlineLevel="0" collapsed="false">
      <c r="A42" s="125" t="s">
        <v>179</v>
      </c>
      <c r="B42" s="126"/>
      <c r="C42" s="127" t="s">
        <v>147</v>
      </c>
      <c r="D42" s="128" t="s">
        <v>180</v>
      </c>
      <c r="E42" s="130" t="n">
        <v>210</v>
      </c>
      <c r="F42" s="130"/>
      <c r="G42" s="131" t="n">
        <f aca="false">ROUND(F42*E42,2)</f>
        <v>0</v>
      </c>
      <c r="K42" s="145"/>
      <c r="T42" s="137" t="n">
        <f aca="false">10.05*2</f>
        <v>20.1</v>
      </c>
      <c r="U42" s="137" t="s">
        <v>181</v>
      </c>
    </row>
    <row r="43" s="137" customFormat="true" ht="22.5" hidden="false" customHeight="false" outlineLevel="0" collapsed="false">
      <c r="A43" s="125" t="s">
        <v>182</v>
      </c>
      <c r="B43" s="126"/>
      <c r="C43" s="127" t="s">
        <v>134</v>
      </c>
      <c r="D43" s="128" t="s">
        <v>183</v>
      </c>
      <c r="E43" s="130" t="n">
        <v>460</v>
      </c>
      <c r="F43" s="130"/>
      <c r="G43" s="131" t="n">
        <f aca="false">ROUND(F43*E43,2)</f>
        <v>0</v>
      </c>
    </row>
    <row r="44" s="137" customFormat="true" ht="22.5" hidden="false" customHeight="false" outlineLevel="0" collapsed="false">
      <c r="A44" s="125" t="s">
        <v>184</v>
      </c>
      <c r="B44" s="126"/>
      <c r="C44" s="127" t="s">
        <v>134</v>
      </c>
      <c r="D44" s="128" t="s">
        <v>185</v>
      </c>
      <c r="E44" s="130" t="n">
        <f aca="false">E43*3</f>
        <v>1380</v>
      </c>
      <c r="F44" s="130"/>
      <c r="G44" s="131" t="n">
        <f aca="false">ROUND(F44*E44,2)</f>
        <v>0</v>
      </c>
    </row>
    <row r="45" s="137" customFormat="true" ht="12.75" hidden="false" customHeight="false" outlineLevel="0" collapsed="false">
      <c r="A45" s="125" t="s">
        <v>186</v>
      </c>
      <c r="B45" s="126"/>
      <c r="C45" s="127" t="s">
        <v>147</v>
      </c>
      <c r="D45" s="128" t="s">
        <v>187</v>
      </c>
      <c r="E45" s="130" t="n">
        <v>33</v>
      </c>
      <c r="F45" s="130"/>
      <c r="G45" s="131" t="n">
        <f aca="false">ROUND(F45*E45,2)</f>
        <v>0</v>
      </c>
      <c r="K45" s="145"/>
      <c r="T45" s="137" t="n">
        <f aca="false">10.05*2</f>
        <v>20.1</v>
      </c>
      <c r="U45" s="137" t="s">
        <v>181</v>
      </c>
    </row>
    <row r="46" s="137" customFormat="true" ht="12.75" hidden="false" customHeight="false" outlineLevel="0" collapsed="false">
      <c r="A46" s="125" t="s">
        <v>188</v>
      </c>
      <c r="B46" s="126"/>
      <c r="C46" s="127" t="s">
        <v>147</v>
      </c>
      <c r="D46" s="128" t="s">
        <v>189</v>
      </c>
      <c r="E46" s="130" t="n">
        <v>33</v>
      </c>
      <c r="F46" s="130"/>
      <c r="G46" s="131" t="n">
        <f aca="false">ROUND(F46*E46,2)</f>
        <v>0</v>
      </c>
      <c r="K46" s="145"/>
      <c r="T46" s="137" t="n">
        <f aca="false">10.05*2</f>
        <v>20.1</v>
      </c>
      <c r="U46" s="137" t="s">
        <v>181</v>
      </c>
    </row>
    <row r="47" s="137" customFormat="true" ht="12.75" hidden="false" customHeight="false" outlineLevel="0" collapsed="false">
      <c r="A47" s="125" t="s">
        <v>190</v>
      </c>
      <c r="B47" s="126"/>
      <c r="C47" s="127" t="s">
        <v>147</v>
      </c>
      <c r="D47" s="128" t="s">
        <v>191</v>
      </c>
      <c r="E47" s="130" t="n">
        <v>6</v>
      </c>
      <c r="F47" s="130"/>
      <c r="G47" s="131" t="n">
        <f aca="false">ROUND(F47*E47,2)</f>
        <v>0</v>
      </c>
      <c r="K47" s="145"/>
      <c r="T47" s="137" t="n">
        <f aca="false">10.05*2</f>
        <v>20.1</v>
      </c>
      <c r="U47" s="137" t="s">
        <v>181</v>
      </c>
    </row>
    <row r="48" s="137" customFormat="true" ht="12.75" hidden="false" customHeight="false" outlineLevel="0" collapsed="false">
      <c r="A48" s="125" t="s">
        <v>192</v>
      </c>
      <c r="B48" s="126"/>
      <c r="C48" s="127" t="s">
        <v>147</v>
      </c>
      <c r="D48" s="128" t="s">
        <v>193</v>
      </c>
      <c r="E48" s="130" t="n">
        <v>13</v>
      </c>
      <c r="F48" s="130"/>
      <c r="G48" s="131" t="n">
        <f aca="false">ROUND(F48*E48,2)</f>
        <v>0</v>
      </c>
      <c r="K48" s="145"/>
      <c r="T48" s="137" t="n">
        <f aca="false">10.05*2</f>
        <v>20.1</v>
      </c>
      <c r="U48" s="137" t="s">
        <v>181</v>
      </c>
    </row>
    <row r="49" s="137" customFormat="true" ht="22.5" hidden="false" customHeight="false" outlineLevel="0" collapsed="false">
      <c r="A49" s="125" t="s">
        <v>194</v>
      </c>
      <c r="B49" s="126"/>
      <c r="C49" s="127" t="s">
        <v>147</v>
      </c>
      <c r="D49" s="128" t="s">
        <v>195</v>
      </c>
      <c r="E49" s="130" t="n">
        <v>1</v>
      </c>
      <c r="F49" s="130"/>
      <c r="G49" s="131" t="n">
        <f aca="false">ROUND(F49*E49,2)</f>
        <v>0</v>
      </c>
      <c r="K49" s="145"/>
      <c r="T49" s="137" t="n">
        <f aca="false">10.05*2</f>
        <v>20.1</v>
      </c>
      <c r="U49" s="137" t="s">
        <v>181</v>
      </c>
    </row>
    <row r="50" s="137" customFormat="true" ht="22.5" hidden="false" customHeight="false" outlineLevel="0" collapsed="false">
      <c r="A50" s="125" t="s">
        <v>196</v>
      </c>
      <c r="B50" s="126"/>
      <c r="C50" s="127" t="s">
        <v>147</v>
      </c>
      <c r="D50" s="128" t="s">
        <v>197</v>
      </c>
      <c r="E50" s="130" t="n">
        <f aca="false">E45+E46+E47+E48+E49</f>
        <v>86</v>
      </c>
      <c r="F50" s="130"/>
      <c r="G50" s="131" t="n">
        <f aca="false">ROUND(F50*E50,2)</f>
        <v>0</v>
      </c>
      <c r="K50" s="145"/>
      <c r="T50" s="137" t="n">
        <f aca="false">10.05*2</f>
        <v>20.1</v>
      </c>
      <c r="U50" s="137" t="s">
        <v>181</v>
      </c>
    </row>
    <row r="51" s="137" customFormat="true" ht="12.75" hidden="false" customHeight="false" outlineLevel="0" collapsed="false">
      <c r="A51" s="141"/>
      <c r="B51" s="142"/>
      <c r="C51" s="143"/>
      <c r="D51" s="135" t="str">
        <f aca="false">CONCATENATE("TOTAL ",B41)</f>
        <v>TOTAL ILUMINAÇÃO DE EMERGÊNCIA, DETECÇÃO E BOTOEIRAS CTAG</v>
      </c>
      <c r="E51" s="135"/>
      <c r="F51" s="135"/>
      <c r="G51" s="144" t="n">
        <f aca="false">SUM(G42:G50)</f>
        <v>0</v>
      </c>
    </row>
    <row r="52" s="137" customFormat="true" ht="15" hidden="false" customHeight="true" outlineLevel="0" collapsed="false">
      <c r="A52" s="139" t="n">
        <v>6</v>
      </c>
      <c r="B52" s="124" t="s">
        <v>198</v>
      </c>
      <c r="C52" s="124"/>
      <c r="D52" s="124"/>
      <c r="E52" s="124"/>
      <c r="F52" s="124"/>
      <c r="G52" s="124"/>
    </row>
    <row r="53" s="137" customFormat="true" ht="22.5" hidden="false" customHeight="false" outlineLevel="0" collapsed="false">
      <c r="A53" s="125" t="s">
        <v>199</v>
      </c>
      <c r="B53" s="126"/>
      <c r="C53" s="127" t="s">
        <v>147</v>
      </c>
      <c r="D53" s="128" t="s">
        <v>200</v>
      </c>
      <c r="E53" s="129" t="n">
        <v>48</v>
      </c>
      <c r="F53" s="130"/>
      <c r="G53" s="131" t="n">
        <f aca="false">ROUND(F53*E53,2)</f>
        <v>0</v>
      </c>
      <c r="H53" s="146"/>
      <c r="I53" s="147"/>
      <c r="J53" s="148"/>
      <c r="K53" s="145"/>
      <c r="L53" s="149"/>
      <c r="M53" s="145"/>
      <c r="O53" s="146"/>
      <c r="P53" s="145"/>
      <c r="R53" s="148"/>
    </row>
    <row r="54" s="137" customFormat="true" ht="12.75" hidden="false" customHeight="false" outlineLevel="0" collapsed="false">
      <c r="A54" s="125" t="s">
        <v>201</v>
      </c>
      <c r="B54" s="126"/>
      <c r="C54" s="127" t="s">
        <v>147</v>
      </c>
      <c r="D54" s="128" t="s">
        <v>202</v>
      </c>
      <c r="E54" s="129" t="n">
        <v>5</v>
      </c>
      <c r="F54" s="130"/>
      <c r="G54" s="131" t="n">
        <f aca="false">ROUND(F54*E54,2)</f>
        <v>0</v>
      </c>
      <c r="H54" s="146"/>
      <c r="I54" s="147"/>
      <c r="J54" s="148"/>
      <c r="K54" s="145"/>
      <c r="L54" s="149"/>
      <c r="M54" s="145"/>
      <c r="O54" s="146"/>
      <c r="P54" s="145"/>
      <c r="R54" s="148"/>
    </row>
    <row r="55" s="137" customFormat="true" ht="12.75" hidden="false" customHeight="false" outlineLevel="0" collapsed="false">
      <c r="A55" s="125" t="s">
        <v>203</v>
      </c>
      <c r="B55" s="126"/>
      <c r="C55" s="127" t="s">
        <v>147</v>
      </c>
      <c r="D55" s="128" t="s">
        <v>204</v>
      </c>
      <c r="E55" s="129" t="n">
        <v>10</v>
      </c>
      <c r="F55" s="130"/>
      <c r="G55" s="131" t="n">
        <f aca="false">ROUND(F55*E55,2)</f>
        <v>0</v>
      </c>
      <c r="H55" s="146"/>
      <c r="I55" s="147"/>
      <c r="J55" s="148"/>
      <c r="K55" s="145"/>
      <c r="L55" s="149"/>
      <c r="M55" s="145"/>
      <c r="O55" s="146"/>
      <c r="P55" s="145"/>
      <c r="R55" s="148"/>
    </row>
    <row r="56" s="137" customFormat="true" ht="12.75" hidden="false" customHeight="false" outlineLevel="0" collapsed="false">
      <c r="A56" s="125" t="s">
        <v>205</v>
      </c>
      <c r="B56" s="140" t="s">
        <v>206</v>
      </c>
      <c r="C56" s="127" t="s">
        <v>132</v>
      </c>
      <c r="D56" s="128" t="s">
        <v>207</v>
      </c>
      <c r="E56" s="129" t="n">
        <v>73</v>
      </c>
      <c r="F56" s="130"/>
      <c r="G56" s="131" t="n">
        <f aca="false">ROUND(F56*E56,2)</f>
        <v>0</v>
      </c>
      <c r="H56" s="146"/>
      <c r="I56" s="147"/>
      <c r="J56" s="148"/>
      <c r="K56" s="145"/>
      <c r="L56" s="149"/>
      <c r="M56" s="145"/>
      <c r="O56" s="146"/>
      <c r="P56" s="145"/>
      <c r="R56" s="148"/>
    </row>
    <row r="57" s="137" customFormat="true" ht="12.75" hidden="false" customHeight="false" outlineLevel="0" collapsed="false">
      <c r="A57" s="141"/>
      <c r="B57" s="142"/>
      <c r="C57" s="143"/>
      <c r="D57" s="135" t="str">
        <f aca="false">CONCATENATE("TOTAL ",B52)</f>
        <v>TOTAL EXTINTORES DE INCÊNDIO CTAG</v>
      </c>
      <c r="E57" s="135"/>
      <c r="F57" s="135"/>
      <c r="G57" s="144" t="n">
        <f aca="false">SUM(G53:G56)</f>
        <v>0</v>
      </c>
    </row>
    <row r="58" s="137" customFormat="true" ht="15" hidden="false" customHeight="true" outlineLevel="0" collapsed="false">
      <c r="A58" s="150" t="n">
        <v>7</v>
      </c>
      <c r="B58" s="124" t="s">
        <v>208</v>
      </c>
      <c r="C58" s="124"/>
      <c r="D58" s="124"/>
      <c r="E58" s="124"/>
      <c r="F58" s="124"/>
      <c r="G58" s="124"/>
    </row>
    <row r="59" s="137" customFormat="true" ht="12.75" hidden="false" customHeight="false" outlineLevel="0" collapsed="false">
      <c r="A59" s="125" t="s">
        <v>209</v>
      </c>
      <c r="B59" s="140" t="s">
        <v>210</v>
      </c>
      <c r="C59" s="127"/>
      <c r="D59" s="128" t="s">
        <v>211</v>
      </c>
      <c r="E59" s="130" t="n">
        <v>4</v>
      </c>
      <c r="F59" s="130"/>
      <c r="G59" s="131" t="n">
        <f aca="false">ROUND(F59*E59,2)</f>
        <v>0</v>
      </c>
    </row>
    <row r="60" s="137" customFormat="true" ht="12.75" hidden="false" customHeight="false" outlineLevel="0" collapsed="false">
      <c r="A60" s="125" t="s">
        <v>212</v>
      </c>
      <c r="B60" s="140" t="s">
        <v>213</v>
      </c>
      <c r="C60" s="127"/>
      <c r="D60" s="128" t="s">
        <v>214</v>
      </c>
      <c r="E60" s="130" t="n">
        <v>10</v>
      </c>
      <c r="F60" s="130"/>
      <c r="G60" s="131" t="n">
        <f aca="false">ROUND(F60*E60,2)</f>
        <v>0</v>
      </c>
    </row>
    <row r="61" s="137" customFormat="true" ht="12.75" hidden="false" customHeight="false" outlineLevel="0" collapsed="false">
      <c r="A61" s="125" t="s">
        <v>215</v>
      </c>
      <c r="B61" s="140" t="s">
        <v>216</v>
      </c>
      <c r="C61" s="127"/>
      <c r="D61" s="128" t="s">
        <v>217</v>
      </c>
      <c r="E61" s="130" t="n">
        <v>6</v>
      </c>
      <c r="F61" s="130"/>
      <c r="G61" s="131" t="n">
        <f aca="false">ROUND(F61*E61,2)</f>
        <v>0</v>
      </c>
    </row>
    <row r="62" s="137" customFormat="true" ht="12.75" hidden="false" customHeight="false" outlineLevel="0" collapsed="false">
      <c r="A62" s="125" t="s">
        <v>218</v>
      </c>
      <c r="B62" s="126"/>
      <c r="C62" s="127" t="s">
        <v>132</v>
      </c>
      <c r="D62" s="128" t="s">
        <v>219</v>
      </c>
      <c r="E62" s="130" t="n">
        <f aca="false">1.4*4</f>
        <v>5.6</v>
      </c>
      <c r="F62" s="130"/>
      <c r="G62" s="131" t="n">
        <f aca="false">ROUND(F62*E62,2)</f>
        <v>0</v>
      </c>
      <c r="H62" s="146"/>
      <c r="I62" s="147"/>
      <c r="J62" s="148"/>
      <c r="K62" s="145"/>
      <c r="L62" s="149"/>
      <c r="M62" s="145"/>
      <c r="O62" s="146"/>
      <c r="P62" s="145"/>
      <c r="R62" s="148"/>
      <c r="S62" s="145"/>
      <c r="V62" s="148"/>
    </row>
    <row r="63" s="137" customFormat="true" ht="33.75" hidden="false" customHeight="false" outlineLevel="0" collapsed="false">
      <c r="A63" s="125" t="s">
        <v>220</v>
      </c>
      <c r="B63" s="126"/>
      <c r="C63" s="127" t="s">
        <v>134</v>
      </c>
      <c r="D63" s="128" t="s">
        <v>221</v>
      </c>
      <c r="E63" s="130" t="n">
        <f aca="false">(4*1*2.2*2)+(6*1.5*2.2*2)</f>
        <v>57.2</v>
      </c>
      <c r="F63" s="130"/>
      <c r="G63" s="131" t="n">
        <f aca="false">ROUND(F63*E63,2)</f>
        <v>0</v>
      </c>
      <c r="H63" s="146"/>
      <c r="I63" s="147"/>
      <c r="J63" s="148"/>
      <c r="K63" s="145"/>
      <c r="L63" s="149"/>
      <c r="M63" s="145"/>
      <c r="O63" s="146"/>
      <c r="P63" s="145"/>
      <c r="R63" s="148"/>
      <c r="S63" s="145"/>
      <c r="V63" s="148"/>
    </row>
    <row r="64" s="137" customFormat="true" ht="12.75" hidden="false" customHeight="false" outlineLevel="0" collapsed="false">
      <c r="A64" s="125" t="s">
        <v>222</v>
      </c>
      <c r="B64" s="126"/>
      <c r="C64" s="127" t="s">
        <v>134</v>
      </c>
      <c r="D64" s="128" t="s">
        <v>223</v>
      </c>
      <c r="E64" s="130" t="n">
        <f aca="false">1.2*9*20*2</f>
        <v>432</v>
      </c>
      <c r="F64" s="130"/>
      <c r="G64" s="131" t="n">
        <f aca="false">ROUND(F64*E64,2)</f>
        <v>0</v>
      </c>
      <c r="H64" s="146"/>
      <c r="I64" s="147"/>
      <c r="J64" s="148"/>
      <c r="K64" s="145"/>
      <c r="L64" s="149"/>
      <c r="M64" s="145"/>
      <c r="O64" s="146"/>
      <c r="P64" s="145"/>
      <c r="R64" s="148"/>
      <c r="S64" s="145"/>
      <c r="V64" s="148"/>
    </row>
    <row r="65" s="137" customFormat="true" ht="12.75" hidden="false" customHeight="false" outlineLevel="0" collapsed="false">
      <c r="A65" s="141"/>
      <c r="B65" s="142"/>
      <c r="C65" s="143"/>
      <c r="D65" s="135" t="str">
        <f aca="false">CONCATENATE("TOTAL ",B58)</f>
        <v>TOTAL SAÍDAS DE EMERGÊNCIA CTAG</v>
      </c>
      <c r="E65" s="135"/>
      <c r="F65" s="135"/>
      <c r="G65" s="144" t="n">
        <f aca="false">SUM(G59:G64)</f>
        <v>0</v>
      </c>
    </row>
    <row r="66" s="137" customFormat="true" ht="15" hidden="false" customHeight="true" outlineLevel="0" collapsed="false">
      <c r="A66" s="139" t="n">
        <v>8</v>
      </c>
      <c r="B66" s="124" t="s">
        <v>224</v>
      </c>
      <c r="C66" s="124"/>
      <c r="D66" s="124"/>
      <c r="E66" s="124"/>
      <c r="F66" s="124"/>
      <c r="G66" s="124"/>
    </row>
    <row r="67" s="137" customFormat="true" ht="22.5" hidden="false" customHeight="false" outlineLevel="0" collapsed="false">
      <c r="A67" s="125" t="s">
        <v>225</v>
      </c>
      <c r="B67" s="126"/>
      <c r="C67" s="127" t="s">
        <v>147</v>
      </c>
      <c r="D67" s="128" t="s">
        <v>226</v>
      </c>
      <c r="E67" s="130" t="n">
        <v>10</v>
      </c>
      <c r="F67" s="130"/>
      <c r="G67" s="131" t="n">
        <f aca="false">ROUND(F67*E67,2)</f>
        <v>0</v>
      </c>
    </row>
    <row r="68" s="137" customFormat="true" ht="22.5" hidden="false" customHeight="false" outlineLevel="0" collapsed="false">
      <c r="A68" s="125" t="s">
        <v>227</v>
      </c>
      <c r="B68" s="126"/>
      <c r="C68" s="127" t="s">
        <v>147</v>
      </c>
      <c r="D68" s="128" t="s">
        <v>228</v>
      </c>
      <c r="E68" s="130" t="n">
        <v>15</v>
      </c>
      <c r="F68" s="130"/>
      <c r="G68" s="131" t="n">
        <f aca="false">ROUND(F68*E68,2)</f>
        <v>0</v>
      </c>
    </row>
    <row r="69" s="137" customFormat="true" ht="22.5" hidden="false" customHeight="false" outlineLevel="0" collapsed="false">
      <c r="A69" s="125" t="s">
        <v>229</v>
      </c>
      <c r="B69" s="126"/>
      <c r="C69" s="127" t="s">
        <v>147</v>
      </c>
      <c r="D69" s="128" t="s">
        <v>230</v>
      </c>
      <c r="E69" s="130" t="n">
        <v>10</v>
      </c>
      <c r="F69" s="130"/>
      <c r="G69" s="131" t="n">
        <f aca="false">ROUND(F69*E69,2)</f>
        <v>0</v>
      </c>
    </row>
    <row r="70" s="137" customFormat="true" ht="22.5" hidden="false" customHeight="false" outlineLevel="0" collapsed="false">
      <c r="A70" s="125" t="s">
        <v>231</v>
      </c>
      <c r="B70" s="126"/>
      <c r="C70" s="127" t="s">
        <v>132</v>
      </c>
      <c r="D70" s="128" t="s">
        <v>232</v>
      </c>
      <c r="E70" s="130" t="n">
        <v>25</v>
      </c>
      <c r="F70" s="130"/>
      <c r="G70" s="131" t="n">
        <f aca="false">ROUND(F70*E70,2)</f>
        <v>0</v>
      </c>
    </row>
    <row r="71" s="137" customFormat="true" ht="12.75" hidden="false" customHeight="false" outlineLevel="0" collapsed="false">
      <c r="A71" s="125" t="s">
        <v>233</v>
      </c>
      <c r="B71" s="126"/>
      <c r="C71" s="127" t="s">
        <v>234</v>
      </c>
      <c r="D71" s="128" t="s">
        <v>235</v>
      </c>
      <c r="E71" s="129" t="n">
        <f aca="false">(E72+E73)*0.3*0.3</f>
        <v>40.635</v>
      </c>
      <c r="F71" s="130"/>
      <c r="G71" s="131" t="n">
        <f aca="false">ROUND(F71*E71,2)</f>
        <v>0</v>
      </c>
      <c r="M71" s="151"/>
    </row>
    <row r="72" s="137" customFormat="true" ht="22.5" hidden="false" customHeight="false" outlineLevel="0" collapsed="false">
      <c r="A72" s="125" t="s">
        <v>236</v>
      </c>
      <c r="B72" s="126"/>
      <c r="C72" s="127" t="s">
        <v>134</v>
      </c>
      <c r="D72" s="128" t="s">
        <v>237</v>
      </c>
      <c r="E72" s="129" t="n">
        <v>215</v>
      </c>
      <c r="F72" s="130"/>
      <c r="G72" s="131" t="n">
        <f aca="false">ROUND(F72*E72,2)</f>
        <v>0</v>
      </c>
      <c r="M72" s="151"/>
    </row>
    <row r="73" s="137" customFormat="true" ht="22.5" hidden="false" customHeight="false" outlineLevel="0" collapsed="false">
      <c r="A73" s="125" t="s">
        <v>238</v>
      </c>
      <c r="B73" s="126"/>
      <c r="C73" s="127" t="s">
        <v>134</v>
      </c>
      <c r="D73" s="128" t="s">
        <v>239</v>
      </c>
      <c r="E73" s="129" t="n">
        <f aca="false">131.5+105</f>
        <v>236.5</v>
      </c>
      <c r="F73" s="130"/>
      <c r="G73" s="131" t="n">
        <f aca="false">ROUND(F73*E73,2)</f>
        <v>0</v>
      </c>
      <c r="M73" s="151"/>
    </row>
    <row r="74" s="137" customFormat="true" ht="22.5" hidden="false" customHeight="false" outlineLevel="0" collapsed="false">
      <c r="A74" s="125" t="s">
        <v>240</v>
      </c>
      <c r="B74" s="126"/>
      <c r="C74" s="127" t="s">
        <v>147</v>
      </c>
      <c r="D74" s="128" t="s">
        <v>241</v>
      </c>
      <c r="E74" s="129" t="n">
        <v>8</v>
      </c>
      <c r="F74" s="130"/>
      <c r="G74" s="131" t="n">
        <f aca="false">ROUND(F74*E74,2)</f>
        <v>0</v>
      </c>
      <c r="M74" s="151"/>
    </row>
    <row r="75" s="137" customFormat="true" ht="22.5" hidden="false" customHeight="false" outlineLevel="0" collapsed="false">
      <c r="A75" s="125" t="s">
        <v>242</v>
      </c>
      <c r="B75" s="126"/>
      <c r="C75" s="127" t="s">
        <v>147</v>
      </c>
      <c r="D75" s="128" t="s">
        <v>243</v>
      </c>
      <c r="E75" s="129" t="n">
        <v>6</v>
      </c>
      <c r="F75" s="130"/>
      <c r="G75" s="131" t="n">
        <f aca="false">ROUND(F75*E75,2)</f>
        <v>0</v>
      </c>
      <c r="M75" s="151"/>
    </row>
    <row r="76" s="137" customFormat="true" ht="22.5" hidden="false" customHeight="false" outlineLevel="0" collapsed="false">
      <c r="A76" s="125" t="s">
        <v>244</v>
      </c>
      <c r="B76" s="126"/>
      <c r="C76" s="127" t="s">
        <v>147</v>
      </c>
      <c r="D76" s="128" t="s">
        <v>245</v>
      </c>
      <c r="E76" s="129" t="n">
        <v>4</v>
      </c>
      <c r="F76" s="130"/>
      <c r="G76" s="131" t="n">
        <f aca="false">ROUND(F76*E76,2)</f>
        <v>0</v>
      </c>
      <c r="M76" s="151"/>
    </row>
    <row r="77" s="137" customFormat="true" ht="22.5" hidden="false" customHeight="false" outlineLevel="0" collapsed="false">
      <c r="A77" s="125" t="s">
        <v>246</v>
      </c>
      <c r="B77" s="126"/>
      <c r="C77" s="127" t="s">
        <v>147</v>
      </c>
      <c r="D77" s="128" t="s">
        <v>247</v>
      </c>
      <c r="E77" s="129" t="n">
        <v>2</v>
      </c>
      <c r="F77" s="130"/>
      <c r="G77" s="131" t="n">
        <f aca="false">ROUND(F77*E77,2)</f>
        <v>0</v>
      </c>
      <c r="M77" s="151"/>
    </row>
    <row r="78" s="137" customFormat="true" ht="22.5" hidden="false" customHeight="false" outlineLevel="0" collapsed="false">
      <c r="A78" s="125" t="s">
        <v>248</v>
      </c>
      <c r="B78" s="126"/>
      <c r="C78" s="127" t="s">
        <v>147</v>
      </c>
      <c r="D78" s="128" t="s">
        <v>249</v>
      </c>
      <c r="E78" s="129" t="n">
        <v>16</v>
      </c>
      <c r="F78" s="130"/>
      <c r="G78" s="131" t="n">
        <f aca="false">ROUND(F78*E78,2)</f>
        <v>0</v>
      </c>
      <c r="M78" s="151"/>
    </row>
    <row r="79" s="137" customFormat="true" ht="22.5" hidden="false" customHeight="false" outlineLevel="0" collapsed="false">
      <c r="A79" s="125" t="s">
        <v>250</v>
      </c>
      <c r="B79" s="126"/>
      <c r="C79" s="127" t="s">
        <v>147</v>
      </c>
      <c r="D79" s="128" t="s">
        <v>251</v>
      </c>
      <c r="E79" s="129" t="n">
        <v>12</v>
      </c>
      <c r="F79" s="130"/>
      <c r="G79" s="131" t="n">
        <f aca="false">ROUND(F79*E79,2)</f>
        <v>0</v>
      </c>
      <c r="M79" s="151"/>
    </row>
    <row r="80" s="137" customFormat="true" ht="22.5" hidden="false" customHeight="false" outlineLevel="0" collapsed="false">
      <c r="A80" s="125" t="s">
        <v>252</v>
      </c>
      <c r="B80" s="126"/>
      <c r="C80" s="127" t="s">
        <v>147</v>
      </c>
      <c r="D80" s="128" t="s">
        <v>253</v>
      </c>
      <c r="E80" s="129" t="n">
        <v>8</v>
      </c>
      <c r="F80" s="130"/>
      <c r="G80" s="131" t="n">
        <f aca="false">ROUND(F80*E80,2)</f>
        <v>0</v>
      </c>
      <c r="M80" s="151"/>
    </row>
    <row r="81" s="137" customFormat="true" ht="22.5" hidden="false" customHeight="false" outlineLevel="0" collapsed="false">
      <c r="A81" s="125" t="s">
        <v>254</v>
      </c>
      <c r="B81" s="126"/>
      <c r="C81" s="127" t="s">
        <v>147</v>
      </c>
      <c r="D81" s="128" t="s">
        <v>255</v>
      </c>
      <c r="E81" s="129" t="n">
        <v>6</v>
      </c>
      <c r="F81" s="130"/>
      <c r="G81" s="131" t="n">
        <f aca="false">ROUND(F81*E81,2)</f>
        <v>0</v>
      </c>
      <c r="M81" s="151"/>
    </row>
    <row r="82" s="137" customFormat="true" ht="33.75" hidden="false" customHeight="false" outlineLevel="0" collapsed="false">
      <c r="A82" s="125" t="s">
        <v>256</v>
      </c>
      <c r="B82" s="126"/>
      <c r="C82" s="127" t="s">
        <v>132</v>
      </c>
      <c r="D82" s="128" t="s">
        <v>257</v>
      </c>
      <c r="E82" s="129" t="n">
        <f aca="false">(E72+E73)*0.3</f>
        <v>135.45</v>
      </c>
      <c r="F82" s="130"/>
      <c r="G82" s="131" t="n">
        <f aca="false">ROUND(F82*E82,2)</f>
        <v>0</v>
      </c>
      <c r="M82" s="151"/>
    </row>
    <row r="83" s="137" customFormat="true" ht="33.75" hidden="false" customHeight="false" outlineLevel="0" collapsed="false">
      <c r="A83" s="125" t="s">
        <v>258</v>
      </c>
      <c r="B83" s="126"/>
      <c r="C83" s="127" t="s">
        <v>134</v>
      </c>
      <c r="D83" s="128" t="s">
        <v>259</v>
      </c>
      <c r="E83" s="130" t="n">
        <f aca="false">(0.9*0.5*2)*25</f>
        <v>22.5</v>
      </c>
      <c r="F83" s="130"/>
      <c r="G83" s="131" t="n">
        <f aca="false">ROUND(F83*E83,2)</f>
        <v>0</v>
      </c>
      <c r="H83" s="146"/>
      <c r="I83" s="147"/>
      <c r="J83" s="148"/>
      <c r="K83" s="145"/>
      <c r="L83" s="149"/>
      <c r="M83" s="145"/>
      <c r="O83" s="146"/>
      <c r="P83" s="145"/>
      <c r="R83" s="148"/>
      <c r="S83" s="145"/>
      <c r="V83" s="148"/>
    </row>
    <row r="84" s="137" customFormat="true" ht="22.5" hidden="false" customHeight="false" outlineLevel="0" collapsed="false">
      <c r="A84" s="125" t="s">
        <v>260</v>
      </c>
      <c r="B84" s="126"/>
      <c r="C84" s="127"/>
      <c r="D84" s="128" t="s">
        <v>261</v>
      </c>
      <c r="E84" s="129" t="n">
        <v>2</v>
      </c>
      <c r="F84" s="130"/>
      <c r="G84" s="131" t="n">
        <f aca="false">ROUND(F84*E84,2)</f>
        <v>0</v>
      </c>
      <c r="M84" s="151"/>
    </row>
    <row r="85" s="137" customFormat="true" ht="12.75" hidden="false" customHeight="false" outlineLevel="0" collapsed="false">
      <c r="A85" s="141"/>
      <c r="B85" s="142"/>
      <c r="C85" s="143"/>
      <c r="D85" s="135" t="str">
        <f aca="false">CONCATENATE("TOTAL ",B66)</f>
        <v>TOTAL HIDRANTES DE PAREDE CTAG</v>
      </c>
      <c r="E85" s="135"/>
      <c r="F85" s="135"/>
      <c r="G85" s="144" t="n">
        <f aca="false">SUM(G66:G84)</f>
        <v>0</v>
      </c>
    </row>
    <row r="86" s="137" customFormat="true" ht="15" hidden="false" customHeight="true" outlineLevel="0" collapsed="false">
      <c r="A86" s="139" t="n">
        <v>9</v>
      </c>
      <c r="B86" s="124" t="s">
        <v>262</v>
      </c>
      <c r="C86" s="124"/>
      <c r="D86" s="124"/>
      <c r="E86" s="124"/>
      <c r="F86" s="124"/>
      <c r="G86" s="124"/>
    </row>
    <row r="87" s="137" customFormat="true" ht="12.75" hidden="false" customHeight="false" outlineLevel="0" collapsed="false">
      <c r="A87" s="125" t="s">
        <v>263</v>
      </c>
      <c r="B87" s="140" t="s">
        <v>264</v>
      </c>
      <c r="C87" s="127" t="s">
        <v>147</v>
      </c>
      <c r="D87" s="128" t="s">
        <v>265</v>
      </c>
      <c r="E87" s="130" t="n">
        <v>1</v>
      </c>
      <c r="F87" s="130"/>
      <c r="G87" s="131" t="n">
        <f aca="false">ROUND(F87*E87,2)</f>
        <v>0</v>
      </c>
    </row>
    <row r="88" s="137" customFormat="true" ht="12.75" hidden="false" customHeight="false" outlineLevel="0" collapsed="false">
      <c r="A88" s="125" t="s">
        <v>266</v>
      </c>
      <c r="B88" s="140" t="s">
        <v>267</v>
      </c>
      <c r="C88" s="127" t="s">
        <v>147</v>
      </c>
      <c r="D88" s="128" t="s">
        <v>268</v>
      </c>
      <c r="E88" s="130" t="n">
        <v>1</v>
      </c>
      <c r="F88" s="130"/>
      <c r="G88" s="131" t="n">
        <f aca="false">ROUND(F88*E88,2)</f>
        <v>0</v>
      </c>
    </row>
    <row r="89" s="137" customFormat="true" ht="12.75" hidden="false" customHeight="false" outlineLevel="0" collapsed="false">
      <c r="A89" s="125" t="s">
        <v>269</v>
      </c>
      <c r="B89" s="126"/>
      <c r="C89" s="127" t="s">
        <v>147</v>
      </c>
      <c r="D89" s="128" t="s">
        <v>270</v>
      </c>
      <c r="E89" s="130" t="n">
        <v>120</v>
      </c>
      <c r="F89" s="130"/>
      <c r="G89" s="131" t="n">
        <f aca="false">ROUND(F89*E89,2)</f>
        <v>0</v>
      </c>
    </row>
    <row r="90" s="137" customFormat="true" ht="22.5" hidden="false" customHeight="false" outlineLevel="0" collapsed="false">
      <c r="A90" s="125" t="s">
        <v>271</v>
      </c>
      <c r="B90" s="126"/>
      <c r="C90" s="127" t="s">
        <v>147</v>
      </c>
      <c r="D90" s="128" t="s">
        <v>272</v>
      </c>
      <c r="E90" s="130" t="n">
        <v>120</v>
      </c>
      <c r="F90" s="130"/>
      <c r="G90" s="131" t="n">
        <f aca="false">ROUND(F90*E90,2)</f>
        <v>0</v>
      </c>
    </row>
    <row r="91" s="137" customFormat="true" ht="22.5" hidden="false" customHeight="false" outlineLevel="0" collapsed="false">
      <c r="A91" s="125" t="s">
        <v>273</v>
      </c>
      <c r="B91" s="126"/>
      <c r="C91" s="127" t="s">
        <v>134</v>
      </c>
      <c r="D91" s="128" t="s">
        <v>274</v>
      </c>
      <c r="E91" s="130" t="n">
        <v>610</v>
      </c>
      <c r="F91" s="130"/>
      <c r="G91" s="131" t="n">
        <f aca="false">ROUND(F91*E91,2)</f>
        <v>0</v>
      </c>
    </row>
    <row r="92" s="137" customFormat="true" ht="12.75" hidden="false" customHeight="false" outlineLevel="0" collapsed="false">
      <c r="A92" s="125" t="s">
        <v>275</v>
      </c>
      <c r="B92" s="126"/>
      <c r="C92" s="127" t="s">
        <v>134</v>
      </c>
      <c r="D92" s="128" t="s">
        <v>276</v>
      </c>
      <c r="E92" s="130" t="n">
        <v>10</v>
      </c>
      <c r="F92" s="130"/>
      <c r="G92" s="131" t="n">
        <f aca="false">ROUND(F92*E92,2)</f>
        <v>0</v>
      </c>
    </row>
    <row r="93" s="137" customFormat="true" ht="12.75" hidden="false" customHeight="false" outlineLevel="0" collapsed="false">
      <c r="A93" s="141"/>
      <c r="B93" s="142"/>
      <c r="C93" s="143"/>
      <c r="D93" s="135" t="str">
        <f aca="false">CONCATENATE("TOTAL ",B86)</f>
        <v>TOTAL SPDA CTAG</v>
      </c>
      <c r="E93" s="135"/>
      <c r="F93" s="135"/>
      <c r="G93" s="144" t="n">
        <f aca="false">SUM(G86:G92)</f>
        <v>0</v>
      </c>
    </row>
    <row r="94" s="137" customFormat="true" ht="15" hidden="false" customHeight="true" outlineLevel="0" collapsed="false">
      <c r="A94" s="139" t="n">
        <v>10</v>
      </c>
      <c r="B94" s="124" t="s">
        <v>277</v>
      </c>
      <c r="C94" s="124"/>
      <c r="D94" s="124"/>
      <c r="E94" s="124"/>
      <c r="F94" s="124"/>
      <c r="G94" s="124"/>
    </row>
    <row r="95" s="137" customFormat="true" ht="33.75" hidden="false" customHeight="false" outlineLevel="0" collapsed="false">
      <c r="A95" s="125" t="s">
        <v>278</v>
      </c>
      <c r="B95" s="140" t="s">
        <v>279</v>
      </c>
      <c r="C95" s="127" t="s">
        <v>147</v>
      </c>
      <c r="D95" s="128" t="s">
        <v>280</v>
      </c>
      <c r="E95" s="130" t="n">
        <v>1</v>
      </c>
      <c r="F95" s="130"/>
      <c r="G95" s="131" t="n">
        <f aca="false">ROUND(F95*E95,2)</f>
        <v>0</v>
      </c>
    </row>
    <row r="96" s="137" customFormat="true" ht="22.5" hidden="false" customHeight="false" outlineLevel="0" collapsed="false">
      <c r="A96" s="125" t="s">
        <v>281</v>
      </c>
      <c r="B96" s="140" t="s">
        <v>282</v>
      </c>
      <c r="C96" s="127" t="s">
        <v>147</v>
      </c>
      <c r="D96" s="128" t="s">
        <v>283</v>
      </c>
      <c r="E96" s="130" t="n">
        <v>1</v>
      </c>
      <c r="F96" s="130"/>
      <c r="G96" s="131" t="n">
        <f aca="false">ROUND(F96*E96,2)</f>
        <v>0</v>
      </c>
    </row>
    <row r="97" s="137" customFormat="true" ht="12.75" hidden="false" customHeight="false" outlineLevel="0" collapsed="false">
      <c r="A97" s="125" t="s">
        <v>284</v>
      </c>
      <c r="B97" s="126"/>
      <c r="C97" s="127" t="s">
        <v>132</v>
      </c>
      <c r="D97" s="128" t="s">
        <v>156</v>
      </c>
      <c r="E97" s="130" t="n">
        <v>164</v>
      </c>
      <c r="F97" s="130"/>
      <c r="G97" s="131" t="n">
        <f aca="false">ROUND(F97*E97,2)</f>
        <v>0</v>
      </c>
    </row>
    <row r="98" s="137" customFormat="true" ht="12.75" hidden="false" customHeight="false" outlineLevel="0" collapsed="false">
      <c r="A98" s="125" t="s">
        <v>285</v>
      </c>
      <c r="B98" s="126"/>
      <c r="C98" s="127" t="s">
        <v>147</v>
      </c>
      <c r="D98" s="128" t="s">
        <v>286</v>
      </c>
      <c r="E98" s="130" t="n">
        <v>1</v>
      </c>
      <c r="F98" s="130"/>
      <c r="G98" s="131" t="n">
        <f aca="false">ROUND(F98*E98,2)</f>
        <v>0</v>
      </c>
    </row>
    <row r="99" s="137" customFormat="true" ht="22.5" hidden="false" customHeight="false" outlineLevel="0" collapsed="false">
      <c r="A99" s="125" t="s">
        <v>287</v>
      </c>
      <c r="B99" s="126"/>
      <c r="C99" s="127" t="s">
        <v>132</v>
      </c>
      <c r="D99" s="128" t="s">
        <v>288</v>
      </c>
      <c r="E99" s="130" t="n">
        <v>164</v>
      </c>
      <c r="F99" s="130"/>
      <c r="G99" s="131" t="n">
        <f aca="false">ROUND(F99*E99,2)</f>
        <v>0</v>
      </c>
    </row>
    <row r="100" s="137" customFormat="true" ht="22.5" hidden="false" customHeight="false" outlineLevel="0" collapsed="false">
      <c r="A100" s="125" t="s">
        <v>289</v>
      </c>
      <c r="B100" s="126"/>
      <c r="C100" s="127" t="s">
        <v>147</v>
      </c>
      <c r="D100" s="128" t="s">
        <v>290</v>
      </c>
      <c r="E100" s="130" t="n">
        <v>8</v>
      </c>
      <c r="F100" s="130"/>
      <c r="G100" s="131" t="n">
        <f aca="false">ROUND(F100*E100,2)</f>
        <v>0</v>
      </c>
    </row>
    <row r="101" s="137" customFormat="true" ht="22.5" hidden="false" customHeight="false" outlineLevel="0" collapsed="false">
      <c r="A101" s="125" t="s">
        <v>291</v>
      </c>
      <c r="B101" s="126"/>
      <c r="C101" s="127" t="s">
        <v>134</v>
      </c>
      <c r="D101" s="128" t="s">
        <v>183</v>
      </c>
      <c r="E101" s="130" t="n">
        <v>48</v>
      </c>
      <c r="F101" s="130"/>
      <c r="G101" s="131" t="n">
        <f aca="false">ROUND(F101*E101,2)</f>
        <v>0</v>
      </c>
    </row>
    <row r="102" s="137" customFormat="true" ht="12.75" hidden="false" customHeight="false" outlineLevel="0" collapsed="false">
      <c r="A102" s="141"/>
      <c r="B102" s="142"/>
      <c r="C102" s="143"/>
      <c r="D102" s="135" t="str">
        <f aca="false">CONCATENATE("TOTAL ",B94)</f>
        <v>TOTAL ADEQUAÇÕES RESERVATÓRIO E CASA DE MÁQUINAS CTAG</v>
      </c>
      <c r="E102" s="135"/>
      <c r="F102" s="135"/>
      <c r="G102" s="144" t="n">
        <f aca="false">SUM(G95:G101)</f>
        <v>0</v>
      </c>
    </row>
    <row r="103" s="56" customFormat="true" ht="15" hidden="false" customHeight="true" outlineLevel="0" collapsed="false">
      <c r="A103" s="152"/>
      <c r="B103" s="153"/>
      <c r="C103" s="153"/>
      <c r="D103" s="154" t="s">
        <v>292</v>
      </c>
      <c r="E103" s="155"/>
      <c r="F103" s="156"/>
      <c r="G103" s="157" t="n">
        <f aca="false">G15+G26+G34+G40+G51+G57+G65+G85+G93+G102</f>
        <v>0</v>
      </c>
    </row>
    <row r="104" s="56" customFormat="true" ht="15" hidden="false" customHeight="true" outlineLevel="0" collapsed="false">
      <c r="A104" s="152"/>
      <c r="B104" s="153"/>
      <c r="C104" s="153"/>
      <c r="D104" s="154" t="s">
        <v>293</v>
      </c>
      <c r="E104" s="158" t="n">
        <v>0.226</v>
      </c>
      <c r="F104" s="156"/>
      <c r="G104" s="157" t="n">
        <f aca="false">ROUND(E104*G103,2)</f>
        <v>0</v>
      </c>
    </row>
    <row r="105" customFormat="false" ht="15.75" hidden="false" customHeight="false" outlineLevel="0" collapsed="false">
      <c r="A105" s="159"/>
      <c r="B105" s="160"/>
      <c r="C105" s="160"/>
      <c r="D105" s="161" t="s">
        <v>294</v>
      </c>
      <c r="E105" s="162"/>
      <c r="F105" s="163"/>
      <c r="G105" s="164" t="n">
        <f aca="false">G103+G104</f>
        <v>0</v>
      </c>
    </row>
    <row r="106" customFormat="false" ht="12.75" hidden="false" customHeight="false" outlineLevel="0" collapsed="false">
      <c r="A106" s="108"/>
      <c r="G106" s="107"/>
    </row>
    <row r="107" customFormat="false" ht="12.75" hidden="false" customHeight="false" outlineLevel="0" collapsed="false">
      <c r="A107" s="108"/>
      <c r="D107" s="165"/>
      <c r="G107" s="107"/>
    </row>
    <row r="108" customFormat="false" ht="12.75" hidden="false" customHeight="false" outlineLevel="0" collapsed="false">
      <c r="A108" s="108"/>
      <c r="D108" s="165"/>
      <c r="G108" s="107"/>
    </row>
    <row r="109" customFormat="false" ht="12.75" hidden="false" customHeight="false" outlineLevel="0" collapsed="false">
      <c r="A109" s="108"/>
      <c r="G109" s="107"/>
    </row>
    <row r="110" customFormat="false" ht="12.75" hidden="false" customHeight="false" outlineLevel="0" collapsed="false">
      <c r="A110" s="108"/>
      <c r="D110" s="98"/>
      <c r="G110" s="166"/>
    </row>
    <row r="111" customFormat="false" ht="20.1" hidden="false" customHeight="true" outlineLevel="0" collapsed="false">
      <c r="A111" s="108"/>
      <c r="B111" s="54" t="s">
        <v>37</v>
      </c>
      <c r="C111" s="54"/>
      <c r="D111" s="54"/>
      <c r="E111" s="54"/>
      <c r="F111" s="54"/>
      <c r="G111" s="54"/>
      <c r="H111" s="54"/>
    </row>
    <row r="112" customFormat="false" ht="20.1" hidden="false" customHeight="true" outlineLevel="0" collapsed="false">
      <c r="A112" s="108"/>
      <c r="B112" s="55" t="s">
        <v>115</v>
      </c>
      <c r="C112" s="55"/>
      <c r="D112" s="55"/>
      <c r="E112" s="55"/>
      <c r="F112" s="55"/>
      <c r="G112" s="55"/>
      <c r="H112" s="55"/>
    </row>
    <row r="113" customFormat="false" ht="20.1" hidden="false" customHeight="true" outlineLevel="0" collapsed="false">
      <c r="A113" s="167"/>
      <c r="B113" s="54" t="s">
        <v>39</v>
      </c>
      <c r="C113" s="54"/>
      <c r="D113" s="54"/>
      <c r="E113" s="54"/>
      <c r="F113" s="54"/>
      <c r="G113" s="54"/>
      <c r="H113" s="54"/>
    </row>
    <row r="116" customFormat="false" ht="12.75" hidden="false" customHeight="false" outlineLevel="0" collapsed="false">
      <c r="A116" s="168"/>
    </row>
  </sheetData>
  <mergeCells count="30">
    <mergeCell ref="A6:G6"/>
    <mergeCell ref="A7:G7"/>
    <mergeCell ref="A8:D8"/>
    <mergeCell ref="E8:G8"/>
    <mergeCell ref="A9:C9"/>
    <mergeCell ref="E9:G9"/>
    <mergeCell ref="A11:G11"/>
    <mergeCell ref="B12:G12"/>
    <mergeCell ref="D15:F15"/>
    <mergeCell ref="B16:G16"/>
    <mergeCell ref="D26:F26"/>
    <mergeCell ref="B27:G27"/>
    <mergeCell ref="D34:F34"/>
    <mergeCell ref="B35:G35"/>
    <mergeCell ref="D40:F40"/>
    <mergeCell ref="B41:G41"/>
    <mergeCell ref="D51:F51"/>
    <mergeCell ref="B52:G52"/>
    <mergeCell ref="D57:F57"/>
    <mergeCell ref="B58:G58"/>
    <mergeCell ref="D65:F65"/>
    <mergeCell ref="B66:G66"/>
    <mergeCell ref="D85:F85"/>
    <mergeCell ref="B86:G86"/>
    <mergeCell ref="D93:F93"/>
    <mergeCell ref="B94:G94"/>
    <mergeCell ref="D102:F102"/>
    <mergeCell ref="B111:H111"/>
    <mergeCell ref="B112:H112"/>
    <mergeCell ref="B113:H113"/>
  </mergeCells>
  <printOptions headings="false" gridLines="false" gridLinesSet="true" horizontalCentered="true" verticalCentered="false"/>
  <pageMargins left="0.39375" right="0.39375" top="0.590277777777778" bottom="0.590972222222222" header="0.511805555555555" footer="0.315277777777778"/>
  <pageSetup paperSize="9" scale="61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&amp;Rpágina &amp;P de &amp;N</oddFooter>
  </headerFooter>
  <rowBreaks count="1" manualBreakCount="1">
    <brk id="57" man="true" max="16383" min="0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101"/>
  <sheetViews>
    <sheetView showFormulas="false" showGridLines="false" showRowColHeaders="true" showZeros="true" rightToLeft="false" tabSelected="true" showOutlineSymbols="true" defaultGridColor="true" view="pageBreakPreview" topLeftCell="A1" colorId="64" zoomScale="90" zoomScaleNormal="100" zoomScalePageLayoutView="90" workbookViewId="0">
      <selection pane="topLeft" activeCell="A42" activeCellId="0" sqref="A42"/>
    </sheetView>
  </sheetViews>
  <sheetFormatPr defaultColWidth="9.15625" defaultRowHeight="12.75" zeroHeight="false" outlineLevelRow="0" outlineLevelCol="0"/>
  <cols>
    <col collapsed="false" customWidth="true" hidden="false" outlineLevel="0" max="1" min="1" style="169" width="10.99"/>
    <col collapsed="false" customWidth="true" hidden="false" outlineLevel="0" max="2" min="2" style="169" width="13.57"/>
    <col collapsed="false" customWidth="true" hidden="false" outlineLevel="0" max="3" min="3" style="170" width="7"/>
    <col collapsed="false" customWidth="true" hidden="false" outlineLevel="0" max="4" min="4" style="171" width="76.29"/>
    <col collapsed="false" customWidth="true" hidden="false" outlineLevel="0" max="5" min="5" style="172" width="13.7"/>
    <col collapsed="false" customWidth="true" hidden="false" outlineLevel="0" max="7" min="6" style="173" width="11.99"/>
    <col collapsed="false" customWidth="false" hidden="false" outlineLevel="0" max="8" min="8" style="171" width="9.14"/>
    <col collapsed="false" customWidth="true" hidden="false" outlineLevel="0" max="14" min="9" style="171" width="11.57"/>
    <col collapsed="false" customWidth="false" hidden="false" outlineLevel="0" max="18" min="15" style="171" width="9.14"/>
    <col collapsed="false" customWidth="true" hidden="false" outlineLevel="0" max="19" min="19" style="171" width="11.57"/>
    <col collapsed="false" customWidth="false" hidden="false" outlineLevel="0" max="254" min="20" style="171" width="9.14"/>
    <col collapsed="false" customWidth="true" hidden="false" outlineLevel="0" max="255" min="255" style="171" width="10.99"/>
    <col collapsed="false" customWidth="true" hidden="false" outlineLevel="0" max="256" min="256" style="171" width="13.57"/>
    <col collapsed="false" customWidth="true" hidden="false" outlineLevel="0" max="257" min="257" style="171" width="7"/>
    <col collapsed="false" customWidth="true" hidden="false" outlineLevel="0" max="258" min="258" style="171" width="76.29"/>
    <col collapsed="false" customWidth="true" hidden="false" outlineLevel="0" max="259" min="259" style="171" width="13.7"/>
    <col collapsed="false" customWidth="true" hidden="false" outlineLevel="0" max="261" min="260" style="171" width="11.99"/>
    <col collapsed="false" customWidth="false" hidden="false" outlineLevel="0" max="262" min="262" style="171" width="9.14"/>
    <col collapsed="false" customWidth="true" hidden="false" outlineLevel="0" max="270" min="263" style="171" width="11.57"/>
    <col collapsed="false" customWidth="false" hidden="false" outlineLevel="0" max="274" min="271" style="171" width="9.14"/>
    <col collapsed="false" customWidth="true" hidden="false" outlineLevel="0" max="275" min="275" style="171" width="11.57"/>
    <col collapsed="false" customWidth="false" hidden="false" outlineLevel="0" max="510" min="276" style="171" width="9.14"/>
    <col collapsed="false" customWidth="true" hidden="false" outlineLevel="0" max="511" min="511" style="171" width="10.99"/>
    <col collapsed="false" customWidth="true" hidden="false" outlineLevel="0" max="512" min="512" style="171" width="13.57"/>
    <col collapsed="false" customWidth="true" hidden="false" outlineLevel="0" max="513" min="513" style="171" width="7"/>
    <col collapsed="false" customWidth="true" hidden="false" outlineLevel="0" max="514" min="514" style="171" width="76.29"/>
    <col collapsed="false" customWidth="true" hidden="false" outlineLevel="0" max="515" min="515" style="171" width="13.7"/>
    <col collapsed="false" customWidth="true" hidden="false" outlineLevel="0" max="517" min="516" style="171" width="11.99"/>
    <col collapsed="false" customWidth="false" hidden="false" outlineLevel="0" max="518" min="518" style="171" width="9.14"/>
    <col collapsed="false" customWidth="true" hidden="false" outlineLevel="0" max="526" min="519" style="171" width="11.57"/>
    <col collapsed="false" customWidth="false" hidden="false" outlineLevel="0" max="530" min="527" style="171" width="9.14"/>
    <col collapsed="false" customWidth="true" hidden="false" outlineLevel="0" max="531" min="531" style="171" width="11.57"/>
    <col collapsed="false" customWidth="false" hidden="false" outlineLevel="0" max="766" min="532" style="171" width="9.14"/>
    <col collapsed="false" customWidth="true" hidden="false" outlineLevel="0" max="767" min="767" style="171" width="10.99"/>
    <col collapsed="false" customWidth="true" hidden="false" outlineLevel="0" max="768" min="768" style="171" width="13.57"/>
    <col collapsed="false" customWidth="true" hidden="false" outlineLevel="0" max="769" min="769" style="171" width="7"/>
    <col collapsed="false" customWidth="true" hidden="false" outlineLevel="0" max="770" min="770" style="171" width="76.29"/>
    <col collapsed="false" customWidth="true" hidden="false" outlineLevel="0" max="771" min="771" style="171" width="13.7"/>
    <col collapsed="false" customWidth="true" hidden="false" outlineLevel="0" max="773" min="772" style="171" width="11.99"/>
    <col collapsed="false" customWidth="false" hidden="false" outlineLevel="0" max="774" min="774" style="171" width="9.14"/>
    <col collapsed="false" customWidth="true" hidden="false" outlineLevel="0" max="782" min="775" style="171" width="11.57"/>
    <col collapsed="false" customWidth="false" hidden="false" outlineLevel="0" max="786" min="783" style="171" width="9.14"/>
    <col collapsed="false" customWidth="true" hidden="false" outlineLevel="0" max="787" min="787" style="171" width="11.57"/>
    <col collapsed="false" customWidth="false" hidden="false" outlineLevel="0" max="1022" min="788" style="171" width="9.14"/>
    <col collapsed="false" customWidth="true" hidden="false" outlineLevel="0" max="1023" min="1023" style="171" width="10.99"/>
    <col collapsed="false" customWidth="true" hidden="false" outlineLevel="0" max="1024" min="1024" style="171" width="13.57"/>
  </cols>
  <sheetData>
    <row r="1" customFormat="false" ht="12.75" hidden="false" customHeight="true" outlineLevel="0" collapsed="false">
      <c r="A1" s="174" t="s">
        <v>0</v>
      </c>
      <c r="B1" s="174"/>
      <c r="C1" s="174"/>
      <c r="D1" s="174"/>
      <c r="E1" s="174"/>
      <c r="F1" s="174"/>
      <c r="G1" s="174"/>
    </row>
    <row r="2" customFormat="false" ht="12.75" hidden="false" customHeight="false" outlineLevel="0" collapsed="false">
      <c r="A2" s="174"/>
      <c r="B2" s="174"/>
      <c r="C2" s="174"/>
      <c r="D2" s="174"/>
      <c r="E2" s="174"/>
      <c r="F2" s="174"/>
      <c r="G2" s="174"/>
    </row>
    <row r="3" customFormat="false" ht="12.75" hidden="false" customHeight="false" outlineLevel="0" collapsed="false">
      <c r="A3" s="174"/>
      <c r="B3" s="174"/>
      <c r="C3" s="174"/>
      <c r="D3" s="174"/>
      <c r="E3" s="174"/>
      <c r="F3" s="174"/>
      <c r="G3" s="174"/>
    </row>
    <row r="4" customFormat="false" ht="12.75" hidden="false" customHeight="false" outlineLevel="0" collapsed="false">
      <c r="A4" s="174"/>
      <c r="B4" s="174"/>
      <c r="C4" s="174"/>
      <c r="D4" s="174"/>
      <c r="E4" s="174"/>
      <c r="F4" s="174"/>
      <c r="G4" s="174"/>
    </row>
    <row r="5" customFormat="false" ht="12.75" hidden="false" customHeight="false" outlineLevel="0" collapsed="false">
      <c r="A5" s="174"/>
      <c r="B5" s="174"/>
      <c r="C5" s="174"/>
      <c r="D5" s="174"/>
      <c r="E5" s="174"/>
      <c r="F5" s="174"/>
      <c r="G5" s="174"/>
    </row>
    <row r="6" customFormat="false" ht="12.75" hidden="false" customHeight="true" outlineLevel="0" collapsed="false">
      <c r="A6" s="175" t="s">
        <v>295</v>
      </c>
      <c r="B6" s="175"/>
      <c r="C6" s="175"/>
      <c r="D6" s="175"/>
      <c r="E6" s="175"/>
      <c r="F6" s="175"/>
      <c r="G6" s="175"/>
    </row>
    <row r="7" customFormat="false" ht="12.75" hidden="false" customHeight="true" outlineLevel="0" collapsed="false">
      <c r="A7" s="110"/>
      <c r="B7" s="110"/>
      <c r="C7" s="110"/>
      <c r="D7" s="110"/>
      <c r="E7" s="110"/>
      <c r="F7" s="110"/>
      <c r="G7" s="110"/>
    </row>
    <row r="8" customFormat="false" ht="12.75" hidden="false" customHeight="true" outlineLevel="0" collapsed="false">
      <c r="A8" s="110"/>
      <c r="B8" s="110"/>
      <c r="C8" s="110"/>
      <c r="D8" s="110"/>
      <c r="E8" s="110"/>
      <c r="F8" s="110"/>
      <c r="G8" s="110"/>
    </row>
    <row r="9" customFormat="false" ht="25.5" hidden="false" customHeight="true" outlineLevel="0" collapsed="false">
      <c r="A9" s="113"/>
      <c r="B9" s="113"/>
      <c r="C9" s="113"/>
      <c r="D9" s="176" t="str">
        <f aca="false">Sintético!D9</f>
        <v>Referência de Preços: SINAPI - Distrito Federal - RT de 10/10/2024 (Não Desonerado)</v>
      </c>
      <c r="E9" s="176"/>
      <c r="F9" s="176"/>
      <c r="G9" s="176"/>
      <c r="H9" s="177"/>
    </row>
    <row r="10" customFormat="false" ht="13.5" hidden="false" customHeight="false" outlineLevel="0" collapsed="false">
      <c r="A10" s="178" t="s">
        <v>118</v>
      </c>
      <c r="B10" s="179" t="s">
        <v>48</v>
      </c>
      <c r="C10" s="180" t="s">
        <v>119</v>
      </c>
      <c r="D10" s="180" t="s">
        <v>49</v>
      </c>
      <c r="E10" s="181" t="s">
        <v>120</v>
      </c>
      <c r="F10" s="181" t="s">
        <v>296</v>
      </c>
      <c r="G10" s="182" t="s">
        <v>297</v>
      </c>
    </row>
    <row r="11" s="99" customFormat="true" ht="26.25" hidden="false" customHeight="true" outlineLevel="0" collapsed="false">
      <c r="A11" s="183" t="str">
        <f aca="false">Sintético!D36</f>
        <v>PLACA DE SINALIZAÇÃO DE SEGURANÇA CONTRA INCÊNDIO, 15X15, CONFORME NBR 13434 E NORMAS DO CBMDF, ADQUIRIDAS JUNTO ÁS EMPRESAS CREDENCIADAS PELO CBMDF</v>
      </c>
      <c r="B11" s="183"/>
      <c r="C11" s="183"/>
      <c r="D11" s="183"/>
      <c r="E11" s="183"/>
      <c r="F11" s="183"/>
      <c r="G11" s="183"/>
    </row>
    <row r="12" customFormat="false" ht="12.75" hidden="false" customHeight="false" outlineLevel="0" collapsed="false">
      <c r="A12" s="184" t="s">
        <v>167</v>
      </c>
      <c r="B12" s="185"/>
      <c r="C12" s="186" t="s">
        <v>150</v>
      </c>
      <c r="D12" s="187"/>
      <c r="E12" s="188"/>
      <c r="F12" s="188"/>
      <c r="G12" s="189"/>
    </row>
    <row r="13" customFormat="false" ht="38.25" hidden="false" customHeight="false" outlineLevel="0" collapsed="false">
      <c r="A13" s="190" t="n">
        <v>1</v>
      </c>
      <c r="B13" s="191"/>
      <c r="C13" s="191" t="s">
        <v>298</v>
      </c>
      <c r="D13" s="192" t="s">
        <v>299</v>
      </c>
      <c r="E13" s="193" t="n">
        <v>1.15</v>
      </c>
      <c r="F13" s="194"/>
      <c r="G13" s="195" t="n">
        <f aca="false">ROUND(E13*F13,2)</f>
        <v>0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196"/>
    </row>
    <row r="14" customFormat="false" ht="15" hidden="false" customHeight="false" outlineLevel="0" collapsed="false">
      <c r="A14" s="190" t="n">
        <v>2</v>
      </c>
      <c r="B14" s="191"/>
      <c r="C14" s="191" t="s">
        <v>126</v>
      </c>
      <c r="D14" s="192" t="s">
        <v>300</v>
      </c>
      <c r="E14" s="193" t="n">
        <v>0.15</v>
      </c>
      <c r="F14" s="194"/>
      <c r="G14" s="195" t="n">
        <f aca="false">ROUND(E14*F14,2)</f>
        <v>0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196"/>
    </row>
    <row r="15" customFormat="false" ht="15" hidden="false" customHeight="false" outlineLevel="0" collapsed="false">
      <c r="A15" s="190" t="n">
        <v>3</v>
      </c>
      <c r="B15" s="191"/>
      <c r="C15" s="191" t="s">
        <v>126</v>
      </c>
      <c r="D15" s="192" t="s">
        <v>301</v>
      </c>
      <c r="E15" s="193" t="n">
        <v>0.2</v>
      </c>
      <c r="F15" s="194"/>
      <c r="G15" s="195" t="n">
        <f aca="false">ROUND(E15*F15,2)</f>
        <v>0</v>
      </c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196"/>
    </row>
    <row r="16" customFormat="false" ht="15" hidden="false" customHeight="false" outlineLevel="0" collapsed="false">
      <c r="A16" s="190" t="n">
        <v>4</v>
      </c>
      <c r="B16" s="197"/>
      <c r="C16" s="191" t="s">
        <v>302</v>
      </c>
      <c r="D16" s="192" t="s">
        <v>303</v>
      </c>
      <c r="E16" s="193" t="n">
        <v>0.04</v>
      </c>
      <c r="F16" s="188"/>
      <c r="G16" s="195" t="n">
        <f aca="false">ROUND(E16*F16,2)</f>
        <v>0</v>
      </c>
    </row>
    <row r="17" customFormat="false" ht="21" hidden="false" customHeight="false" outlineLevel="0" collapsed="false">
      <c r="A17" s="198"/>
      <c r="B17" s="199"/>
      <c r="C17" s="200"/>
      <c r="D17" s="201" t="s">
        <v>304</v>
      </c>
      <c r="E17" s="202"/>
      <c r="F17" s="202"/>
      <c r="G17" s="203" t="n">
        <f aca="false">SUM(G13:G16)</f>
        <v>0</v>
      </c>
    </row>
    <row r="18" customFormat="false" ht="33.75" hidden="false" customHeight="true" outlineLevel="0" collapsed="false">
      <c r="A18" s="183" t="str">
        <f aca="false">Sintético!D37</f>
        <v>PLACA DE SINALIZAÇÃO DE SEGURANÇA CONTRA INCÊNDIO, 15X30, CONFORME NBR 13434 E NORMAS DO CBMDF, ADQUIRIDAS JUNTO ÁS EMPRESAS CREDENCIADAS PELO CBMDF</v>
      </c>
      <c r="B18" s="183"/>
      <c r="C18" s="183"/>
      <c r="D18" s="183"/>
      <c r="E18" s="183"/>
      <c r="F18" s="183"/>
      <c r="G18" s="183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customFormat="false" ht="15" hidden="false" customHeight="false" outlineLevel="0" collapsed="false">
      <c r="A19" s="204" t="s">
        <v>170</v>
      </c>
      <c r="B19" s="205"/>
      <c r="C19" s="186" t="s">
        <v>134</v>
      </c>
      <c r="D19" s="187"/>
      <c r="E19" s="188"/>
      <c r="F19" s="194"/>
      <c r="G19" s="189"/>
      <c r="H19" s="56"/>
      <c r="I19" s="56"/>
      <c r="J19" s="56"/>
      <c r="K19" s="56"/>
      <c r="L19" s="56"/>
      <c r="M19" s="56"/>
      <c r="N19" s="56"/>
      <c r="O19" s="56"/>
      <c r="P19" s="56"/>
      <c r="Q19" s="56"/>
    </row>
    <row r="20" customFormat="false" ht="38.25" hidden="false" customHeight="false" outlineLevel="0" collapsed="false">
      <c r="A20" s="190" t="n">
        <v>1</v>
      </c>
      <c r="B20" s="191"/>
      <c r="C20" s="191" t="s">
        <v>298</v>
      </c>
      <c r="D20" s="192" t="s">
        <v>305</v>
      </c>
      <c r="E20" s="193" t="n">
        <v>1.1</v>
      </c>
      <c r="F20" s="194"/>
      <c r="G20" s="195" t="n">
        <f aca="false">ROUND(E20*F20,2)</f>
        <v>0</v>
      </c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196"/>
    </row>
    <row r="21" customFormat="false" ht="15" hidden="false" customHeight="false" outlineLevel="0" collapsed="false">
      <c r="A21" s="190" t="n">
        <v>2</v>
      </c>
      <c r="B21" s="191"/>
      <c r="C21" s="191" t="s">
        <v>126</v>
      </c>
      <c r="D21" s="192" t="s">
        <v>300</v>
      </c>
      <c r="E21" s="193" t="n">
        <v>0.15</v>
      </c>
      <c r="F21" s="194"/>
      <c r="G21" s="195" t="n">
        <f aca="false">ROUND(E21*F21,2)</f>
        <v>0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196"/>
    </row>
    <row r="22" customFormat="false" ht="15" hidden="false" customHeight="false" outlineLevel="0" collapsed="false">
      <c r="A22" s="190" t="n">
        <v>3</v>
      </c>
      <c r="B22" s="191"/>
      <c r="C22" s="191" t="s">
        <v>126</v>
      </c>
      <c r="D22" s="192" t="s">
        <v>301</v>
      </c>
      <c r="E22" s="193" t="n">
        <v>0.2</v>
      </c>
      <c r="F22" s="194"/>
      <c r="G22" s="195" t="n">
        <f aca="false">ROUND(E22*F22,2)</f>
        <v>0</v>
      </c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196"/>
    </row>
    <row r="23" customFormat="false" ht="15" hidden="false" customHeight="false" outlineLevel="0" collapsed="false">
      <c r="A23" s="190" t="n">
        <v>4</v>
      </c>
      <c r="B23" s="197"/>
      <c r="C23" s="191" t="s">
        <v>302</v>
      </c>
      <c r="D23" s="192" t="s">
        <v>303</v>
      </c>
      <c r="E23" s="193" t="n">
        <v>0.04</v>
      </c>
      <c r="F23" s="188"/>
      <c r="G23" s="195" t="n">
        <f aca="false">ROUND(E23*F23,2)</f>
        <v>0</v>
      </c>
    </row>
    <row r="24" customFormat="false" ht="15.75" hidden="false" customHeight="false" outlineLevel="0" collapsed="false">
      <c r="A24" s="206"/>
      <c r="B24" s="207"/>
      <c r="C24" s="208"/>
      <c r="D24" s="201" t="s">
        <v>304</v>
      </c>
      <c r="E24" s="202"/>
      <c r="F24" s="202"/>
      <c r="G24" s="203" t="n">
        <f aca="false">SUM(G20:G23)</f>
        <v>0</v>
      </c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customFormat="false" ht="25.5" hidden="false" customHeight="true" outlineLevel="0" collapsed="false">
      <c r="A25" s="183" t="str">
        <f aca="false">Sintético!D38</f>
        <v>PLACA DE SINALIZAÇÃO DE SEGURANÇA CONTRA INCÊNDIO, 20X20, CONFORME NBR 13434 E NORMAS DO CBMDF, ADQUIRIDAS JUNTO ÁS EMPRESAS CREDENCIADAS PELO CBMDF</v>
      </c>
      <c r="B25" s="183"/>
      <c r="C25" s="183"/>
      <c r="D25" s="183"/>
      <c r="E25" s="183"/>
      <c r="F25" s="183"/>
      <c r="G25" s="183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customFormat="false" ht="15" hidden="false" customHeight="false" outlineLevel="0" collapsed="false">
      <c r="A26" s="204" t="s">
        <v>173</v>
      </c>
      <c r="B26" s="205"/>
      <c r="C26" s="186" t="s">
        <v>134</v>
      </c>
      <c r="D26" s="187"/>
      <c r="E26" s="188"/>
      <c r="F26" s="194"/>
      <c r="G26" s="189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customFormat="false" ht="38.25" hidden="false" customHeight="false" outlineLevel="0" collapsed="false">
      <c r="A27" s="190" t="n">
        <v>1</v>
      </c>
      <c r="B27" s="191"/>
      <c r="C27" s="191" t="s">
        <v>298</v>
      </c>
      <c r="D27" s="192" t="s">
        <v>306</v>
      </c>
      <c r="E27" s="193" t="n">
        <v>1.1</v>
      </c>
      <c r="F27" s="194"/>
      <c r="G27" s="195" t="n">
        <f aca="false">ROUND(E27*F27,2)</f>
        <v>0</v>
      </c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196"/>
    </row>
    <row r="28" customFormat="false" ht="15" hidden="false" customHeight="false" outlineLevel="0" collapsed="false">
      <c r="A28" s="190" t="n">
        <v>2</v>
      </c>
      <c r="B28" s="191"/>
      <c r="C28" s="191" t="s">
        <v>126</v>
      </c>
      <c r="D28" s="192" t="s">
        <v>300</v>
      </c>
      <c r="E28" s="193" t="n">
        <v>0.15</v>
      </c>
      <c r="F28" s="194"/>
      <c r="G28" s="195" t="n">
        <f aca="false">ROUND(E28*F28,2)</f>
        <v>0</v>
      </c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196"/>
    </row>
    <row r="29" customFormat="false" ht="15" hidden="false" customHeight="false" outlineLevel="0" collapsed="false">
      <c r="A29" s="190" t="n">
        <v>3</v>
      </c>
      <c r="B29" s="191"/>
      <c r="C29" s="191" t="s">
        <v>126</v>
      </c>
      <c r="D29" s="192" t="s">
        <v>301</v>
      </c>
      <c r="E29" s="193" t="n">
        <v>0.2</v>
      </c>
      <c r="F29" s="194"/>
      <c r="G29" s="195" t="n">
        <f aca="false">ROUND(E29*F29,2)</f>
        <v>0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196"/>
    </row>
    <row r="30" customFormat="false" ht="15" hidden="false" customHeight="false" outlineLevel="0" collapsed="false">
      <c r="A30" s="190" t="n">
        <v>4</v>
      </c>
      <c r="B30" s="197"/>
      <c r="C30" s="191" t="s">
        <v>302</v>
      </c>
      <c r="D30" s="192" t="s">
        <v>303</v>
      </c>
      <c r="E30" s="193" t="n">
        <v>0.04</v>
      </c>
      <c r="F30" s="188"/>
      <c r="G30" s="195" t="n">
        <f aca="false">ROUND(E30*F30,2)</f>
        <v>0</v>
      </c>
    </row>
    <row r="31" customFormat="false" ht="15.75" hidden="false" customHeight="false" outlineLevel="0" collapsed="false">
      <c r="A31" s="206"/>
      <c r="B31" s="207"/>
      <c r="C31" s="208"/>
      <c r="D31" s="201" t="s">
        <v>304</v>
      </c>
      <c r="E31" s="202"/>
      <c r="F31" s="202"/>
      <c r="G31" s="203" t="n">
        <f aca="false">SUM(G27:G30)</f>
        <v>0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customFormat="false" ht="26.25" hidden="false" customHeight="true" outlineLevel="0" collapsed="false">
      <c r="A32" s="183" t="str">
        <f aca="false">Sintético!D39</f>
        <v>PLACA DE SINALIZAÇÃO DE SEGURANÇA CONTRA INCÊNDIO, TRIANGULAR, CONFORME NBR 13434 E NORMAS DO CBMDF, ADQUIRIDAS JUNTO ÁS EMPRESAS CREDENCIADAS PELO CBMDF</v>
      </c>
      <c r="B32" s="183"/>
      <c r="C32" s="183"/>
      <c r="D32" s="183"/>
      <c r="E32" s="183"/>
      <c r="F32" s="183"/>
      <c r="G32" s="183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customFormat="false" ht="15" hidden="false" customHeight="false" outlineLevel="0" collapsed="false">
      <c r="A33" s="204" t="s">
        <v>176</v>
      </c>
      <c r="B33" s="205"/>
      <c r="C33" s="186" t="s">
        <v>134</v>
      </c>
      <c r="D33" s="187"/>
      <c r="E33" s="188"/>
      <c r="F33" s="194"/>
      <c r="G33" s="189"/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customFormat="false" ht="38.25" hidden="false" customHeight="false" outlineLevel="0" collapsed="false">
      <c r="A34" s="190" t="n">
        <v>1</v>
      </c>
      <c r="B34" s="191"/>
      <c r="C34" s="191" t="s">
        <v>298</v>
      </c>
      <c r="D34" s="192" t="s">
        <v>307</v>
      </c>
      <c r="E34" s="193" t="n">
        <v>1.1</v>
      </c>
      <c r="F34" s="194"/>
      <c r="G34" s="195" t="n">
        <f aca="false">ROUND(E34*F34,2)</f>
        <v>0</v>
      </c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196"/>
    </row>
    <row r="35" customFormat="false" ht="15" hidden="false" customHeight="false" outlineLevel="0" collapsed="false">
      <c r="A35" s="190" t="n">
        <v>2</v>
      </c>
      <c r="B35" s="191"/>
      <c r="C35" s="191" t="s">
        <v>126</v>
      </c>
      <c r="D35" s="192" t="s">
        <v>300</v>
      </c>
      <c r="E35" s="193" t="n">
        <v>0.15</v>
      </c>
      <c r="F35" s="194"/>
      <c r="G35" s="195" t="n">
        <f aca="false">ROUND(E35*F35,2)</f>
        <v>0</v>
      </c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196"/>
    </row>
    <row r="36" customFormat="false" ht="15" hidden="false" customHeight="false" outlineLevel="0" collapsed="false">
      <c r="A36" s="190" t="n">
        <v>3</v>
      </c>
      <c r="B36" s="191"/>
      <c r="C36" s="191" t="s">
        <v>126</v>
      </c>
      <c r="D36" s="192" t="s">
        <v>301</v>
      </c>
      <c r="E36" s="193" t="n">
        <v>0.2</v>
      </c>
      <c r="F36" s="194"/>
      <c r="G36" s="195" t="n">
        <f aca="false">ROUND(E36*F36,2)</f>
        <v>0</v>
      </c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196"/>
    </row>
    <row r="37" customFormat="false" ht="15" hidden="false" customHeight="false" outlineLevel="0" collapsed="false">
      <c r="A37" s="190" t="n">
        <v>4</v>
      </c>
      <c r="B37" s="197"/>
      <c r="C37" s="191" t="s">
        <v>302</v>
      </c>
      <c r="D37" s="192" t="s">
        <v>303</v>
      </c>
      <c r="E37" s="193" t="n">
        <v>0.04</v>
      </c>
      <c r="F37" s="188"/>
      <c r="G37" s="195" t="n">
        <f aca="false">ROUND(E37*F37,2)</f>
        <v>0</v>
      </c>
    </row>
    <row r="38" customFormat="false" ht="15.75" hidden="false" customHeight="false" outlineLevel="0" collapsed="false">
      <c r="A38" s="206"/>
      <c r="B38" s="207"/>
      <c r="C38" s="208"/>
      <c r="D38" s="201" t="s">
        <v>304</v>
      </c>
      <c r="E38" s="202"/>
      <c r="F38" s="202"/>
      <c r="G38" s="203" t="n">
        <f aca="false">SUM(G34:G37)</f>
        <v>0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customFormat="false" ht="18" hidden="false" customHeight="true" outlineLevel="0" collapsed="false">
      <c r="A39" s="183" t="e">
        <f aca="false">sintético!#REF!</f>
        <v>#VALUE!</v>
      </c>
      <c r="B39" s="183"/>
      <c r="C39" s="183"/>
      <c r="D39" s="183"/>
      <c r="E39" s="183"/>
      <c r="F39" s="183"/>
      <c r="G39" s="183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customFormat="false" ht="15" hidden="false" customHeight="false" outlineLevel="0" collapsed="false">
      <c r="A40" s="204" t="s">
        <v>206</v>
      </c>
      <c r="B40" s="205"/>
      <c r="C40" s="186" t="s">
        <v>134</v>
      </c>
      <c r="D40" s="187" t="str">
        <f aca="false">Sintético!D56</f>
        <v>PINTURA DE PISO COM TINTA EPÓXI PARA SINALIZAÇÃO DE EXTINTOR</v>
      </c>
      <c r="E40" s="188"/>
      <c r="F40" s="194"/>
      <c r="G40" s="189"/>
      <c r="H40" s="56"/>
      <c r="I40" s="56"/>
      <c r="J40" s="56"/>
      <c r="K40" s="56"/>
      <c r="L40" s="56"/>
      <c r="M40" s="56"/>
      <c r="N40" s="56"/>
      <c r="O40" s="56"/>
      <c r="P40" s="56"/>
      <c r="Q40" s="56"/>
    </row>
    <row r="41" customFormat="false" ht="15" hidden="false" customHeight="false" outlineLevel="0" collapsed="false">
      <c r="A41" s="190" t="n">
        <v>1</v>
      </c>
      <c r="B41" s="191"/>
      <c r="C41" s="191"/>
      <c r="D41" s="192" t="s">
        <v>308</v>
      </c>
      <c r="E41" s="193" t="n">
        <v>0.15</v>
      </c>
      <c r="F41" s="194"/>
      <c r="G41" s="195" t="n">
        <f aca="false">ROUND(E41*F41,2)</f>
        <v>0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196"/>
    </row>
    <row r="42" customFormat="false" ht="25.5" hidden="false" customHeight="false" outlineLevel="0" collapsed="false">
      <c r="A42" s="190" t="n">
        <v>2</v>
      </c>
      <c r="B42" s="191"/>
      <c r="C42" s="191"/>
      <c r="D42" s="192" t="s">
        <v>309</v>
      </c>
      <c r="E42" s="193" t="n">
        <v>1.1</v>
      </c>
      <c r="F42" s="194"/>
      <c r="G42" s="195" t="n">
        <f aca="false">ROUND(E42*F42,2)</f>
        <v>0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196"/>
    </row>
    <row r="43" customFormat="false" ht="15" hidden="false" customHeight="false" outlineLevel="0" collapsed="false">
      <c r="A43" s="190" t="n">
        <v>3</v>
      </c>
      <c r="B43" s="191"/>
      <c r="C43" s="191" t="s">
        <v>126</v>
      </c>
      <c r="D43" s="192" t="s">
        <v>310</v>
      </c>
      <c r="E43" s="193" t="n">
        <v>0.5</v>
      </c>
      <c r="F43" s="194"/>
      <c r="G43" s="195" t="n">
        <f aca="false">ROUND(E43*F43,2)</f>
        <v>0</v>
      </c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196"/>
    </row>
    <row r="44" customFormat="false" ht="15" hidden="false" customHeight="false" outlineLevel="0" collapsed="false">
      <c r="A44" s="190" t="n">
        <v>4</v>
      </c>
      <c r="B44" s="191"/>
      <c r="C44" s="191" t="s">
        <v>126</v>
      </c>
      <c r="D44" s="192" t="s">
        <v>301</v>
      </c>
      <c r="E44" s="193" t="n">
        <v>0.3</v>
      </c>
      <c r="F44" s="194"/>
      <c r="G44" s="195" t="n">
        <f aca="false">ROUND(E44*F44,2)</f>
        <v>0</v>
      </c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196"/>
    </row>
    <row r="45" customFormat="false" ht="15.75" hidden="false" customHeight="false" outlineLevel="0" collapsed="false">
      <c r="A45" s="206"/>
      <c r="B45" s="207"/>
      <c r="C45" s="208"/>
      <c r="D45" s="201" t="s">
        <v>304</v>
      </c>
      <c r="E45" s="202"/>
      <c r="F45" s="202"/>
      <c r="G45" s="203" t="n">
        <f aca="false">SUM(G41:G44)</f>
        <v>0</v>
      </c>
      <c r="H45" s="56"/>
      <c r="I45" s="56"/>
      <c r="J45" s="56"/>
      <c r="K45" s="56"/>
      <c r="L45" s="56"/>
      <c r="M45" s="56"/>
      <c r="N45" s="56"/>
      <c r="O45" s="56"/>
      <c r="P45" s="56"/>
      <c r="Q45" s="56"/>
    </row>
    <row r="46" customFormat="false" ht="28.9" hidden="false" customHeight="true" outlineLevel="0" collapsed="false">
      <c r="A46" s="183" t="str">
        <f aca="false">Sintético!D59</f>
        <v>RETIRADA, FORNECIMENTO E INSTALAÇÃO DE BARRA ANTI-PÂNICO DUPLA PARA PORTA CORTA-FOGO </v>
      </c>
      <c r="B46" s="183"/>
      <c r="C46" s="183"/>
      <c r="D46" s="183"/>
      <c r="E46" s="183"/>
      <c r="F46" s="183"/>
      <c r="G46" s="183"/>
    </row>
    <row r="47" customFormat="false" ht="15" hidden="false" customHeight="false" outlineLevel="0" collapsed="false">
      <c r="A47" s="204" t="s">
        <v>210</v>
      </c>
      <c r="B47" s="205"/>
      <c r="C47" s="186" t="s">
        <v>134</v>
      </c>
      <c r="D47" s="192"/>
      <c r="E47" s="188"/>
      <c r="F47" s="194"/>
      <c r="G47" s="189"/>
    </row>
    <row r="48" customFormat="false" ht="12.75" hidden="false" customHeight="false" outlineLevel="0" collapsed="false">
      <c r="A48" s="209" t="n">
        <v>1</v>
      </c>
      <c r="B48" s="197"/>
      <c r="C48" s="191" t="s">
        <v>311</v>
      </c>
      <c r="D48" s="192" t="s">
        <v>312</v>
      </c>
      <c r="E48" s="210" t="n">
        <v>1</v>
      </c>
      <c r="F48" s="188"/>
      <c r="G48" s="195" t="n">
        <f aca="false">ROUND(E48*F48,2)</f>
        <v>0</v>
      </c>
    </row>
    <row r="49" customFormat="false" ht="15" hidden="false" customHeight="false" outlineLevel="0" collapsed="false">
      <c r="A49" s="209" t="n">
        <v>2</v>
      </c>
      <c r="B49" s="191"/>
      <c r="C49" s="191" t="s">
        <v>126</v>
      </c>
      <c r="D49" s="192" t="s">
        <v>300</v>
      </c>
      <c r="E49" s="193" t="n">
        <v>1</v>
      </c>
      <c r="F49" s="194"/>
      <c r="G49" s="195" t="n">
        <f aca="false">ROUND(E49*F49,2)</f>
        <v>0</v>
      </c>
    </row>
    <row r="50" customFormat="false" ht="12.75" hidden="false" customHeight="false" outlineLevel="0" collapsed="false">
      <c r="A50" s="209" t="n">
        <v>3</v>
      </c>
      <c r="B50" s="197"/>
      <c r="C50" s="191" t="s">
        <v>126</v>
      </c>
      <c r="D50" s="192" t="s">
        <v>301</v>
      </c>
      <c r="E50" s="210" t="n">
        <v>2</v>
      </c>
      <c r="F50" s="211"/>
      <c r="G50" s="195" t="n">
        <f aca="false">ROUND(E50*F50,2)</f>
        <v>0</v>
      </c>
    </row>
    <row r="51" customFormat="false" ht="13.5" hidden="false" customHeight="false" outlineLevel="0" collapsed="false">
      <c r="A51" s="206"/>
      <c r="B51" s="207"/>
      <c r="C51" s="208"/>
      <c r="D51" s="201" t="s">
        <v>304</v>
      </c>
      <c r="E51" s="202"/>
      <c r="F51" s="202"/>
      <c r="G51" s="203" t="n">
        <f aca="false">SUM(G48:G50)</f>
        <v>0</v>
      </c>
    </row>
    <row r="52" customFormat="false" ht="28.9" hidden="false" customHeight="true" outlineLevel="0" collapsed="false">
      <c r="A52" s="183" t="str">
        <f aca="false">Sintético!D60</f>
        <v>RETIRADA, FORNECIMENTO E INSTALAÇÃO DE BARRA ANTI-PÂNICO DUPLA PARA PORTA DE VIDRO</v>
      </c>
      <c r="B52" s="183"/>
      <c r="C52" s="183"/>
      <c r="D52" s="183"/>
      <c r="E52" s="183"/>
      <c r="F52" s="183"/>
      <c r="G52" s="183"/>
    </row>
    <row r="53" customFormat="false" ht="15" hidden="false" customHeight="false" outlineLevel="0" collapsed="false">
      <c r="A53" s="204" t="s">
        <v>213</v>
      </c>
      <c r="B53" s="205"/>
      <c r="C53" s="186" t="s">
        <v>134</v>
      </c>
      <c r="D53" s="192"/>
      <c r="E53" s="188"/>
      <c r="F53" s="194"/>
      <c r="G53" s="189"/>
    </row>
    <row r="54" customFormat="false" ht="12.75" hidden="false" customHeight="false" outlineLevel="0" collapsed="false">
      <c r="A54" s="209" t="n">
        <v>1</v>
      </c>
      <c r="B54" s="197"/>
      <c r="C54" s="191" t="s">
        <v>311</v>
      </c>
      <c r="D54" s="192" t="s">
        <v>313</v>
      </c>
      <c r="E54" s="210" t="n">
        <v>1</v>
      </c>
      <c r="F54" s="188"/>
      <c r="G54" s="195" t="n">
        <f aca="false">ROUND(E54*F54,2)</f>
        <v>0</v>
      </c>
    </row>
    <row r="55" customFormat="false" ht="15" hidden="false" customHeight="false" outlineLevel="0" collapsed="false">
      <c r="A55" s="209" t="n">
        <v>2</v>
      </c>
      <c r="B55" s="191"/>
      <c r="C55" s="191" t="s">
        <v>126</v>
      </c>
      <c r="D55" s="192" t="s">
        <v>300</v>
      </c>
      <c r="E55" s="193" t="n">
        <v>1</v>
      </c>
      <c r="F55" s="194"/>
      <c r="G55" s="195" t="n">
        <f aca="false">ROUND(E55*F55,2)</f>
        <v>0</v>
      </c>
    </row>
    <row r="56" customFormat="false" ht="12.75" hidden="false" customHeight="false" outlineLevel="0" collapsed="false">
      <c r="A56" s="209" t="n">
        <v>3</v>
      </c>
      <c r="B56" s="197"/>
      <c r="C56" s="191" t="s">
        <v>126</v>
      </c>
      <c r="D56" s="192" t="s">
        <v>301</v>
      </c>
      <c r="E56" s="210" t="n">
        <v>2</v>
      </c>
      <c r="F56" s="211"/>
      <c r="G56" s="195" t="n">
        <f aca="false">ROUND(E56*F56,2)</f>
        <v>0</v>
      </c>
    </row>
    <row r="57" customFormat="false" ht="13.5" hidden="false" customHeight="false" outlineLevel="0" collapsed="false">
      <c r="A57" s="206"/>
      <c r="B57" s="207"/>
      <c r="C57" s="208"/>
      <c r="D57" s="201" t="s">
        <v>304</v>
      </c>
      <c r="E57" s="202"/>
      <c r="F57" s="202"/>
      <c r="G57" s="203" t="n">
        <f aca="false">SUM(G54:G56)</f>
        <v>0</v>
      </c>
    </row>
    <row r="58" customFormat="false" ht="28.9" hidden="false" customHeight="true" outlineLevel="0" collapsed="false">
      <c r="A58" s="183" t="str">
        <f aca="false">Sintético!D61</f>
        <v>RETIRADA, FORNECIMENTO E INSTALAÇÃO DE BARRA ANTI-PÂNICO SIMPLES PARA PORTA CORTA-FOGO </v>
      </c>
      <c r="B58" s="183"/>
      <c r="C58" s="183"/>
      <c r="D58" s="183"/>
      <c r="E58" s="183"/>
      <c r="F58" s="183"/>
      <c r="G58" s="183"/>
    </row>
    <row r="59" customFormat="false" ht="15" hidden="false" customHeight="false" outlineLevel="0" collapsed="false">
      <c r="A59" s="204" t="s">
        <v>216</v>
      </c>
      <c r="B59" s="205"/>
      <c r="C59" s="186" t="s">
        <v>134</v>
      </c>
      <c r="D59" s="192"/>
      <c r="E59" s="188"/>
      <c r="F59" s="194"/>
      <c r="G59" s="189"/>
    </row>
    <row r="60" customFormat="false" ht="12.75" hidden="false" customHeight="false" outlineLevel="0" collapsed="false">
      <c r="A60" s="209" t="n">
        <v>1</v>
      </c>
      <c r="B60" s="197"/>
      <c r="C60" s="191" t="s">
        <v>311</v>
      </c>
      <c r="D60" s="192" t="s">
        <v>314</v>
      </c>
      <c r="E60" s="210" t="n">
        <v>1</v>
      </c>
      <c r="F60" s="188"/>
      <c r="G60" s="195" t="n">
        <f aca="false">ROUND(E60*F60,2)</f>
        <v>0</v>
      </c>
    </row>
    <row r="61" customFormat="false" ht="15" hidden="false" customHeight="false" outlineLevel="0" collapsed="false">
      <c r="A61" s="209" t="n">
        <v>2</v>
      </c>
      <c r="B61" s="191"/>
      <c r="C61" s="191" t="s">
        <v>126</v>
      </c>
      <c r="D61" s="192" t="s">
        <v>300</v>
      </c>
      <c r="E61" s="193" t="n">
        <v>1</v>
      </c>
      <c r="F61" s="194"/>
      <c r="G61" s="195" t="n">
        <f aca="false">ROUND(E61*F61,2)</f>
        <v>0</v>
      </c>
    </row>
    <row r="62" customFormat="false" ht="12.75" hidden="false" customHeight="false" outlineLevel="0" collapsed="false">
      <c r="A62" s="209" t="n">
        <v>3</v>
      </c>
      <c r="B62" s="197"/>
      <c r="C62" s="191" t="s">
        <v>126</v>
      </c>
      <c r="D62" s="192" t="s">
        <v>301</v>
      </c>
      <c r="E62" s="210" t="n">
        <v>2</v>
      </c>
      <c r="F62" s="211"/>
      <c r="G62" s="195" t="n">
        <f aca="false">ROUND(E62*F62,2)</f>
        <v>0</v>
      </c>
    </row>
    <row r="63" customFormat="false" ht="13.5" hidden="false" customHeight="false" outlineLevel="0" collapsed="false">
      <c r="A63" s="206"/>
      <c r="B63" s="207"/>
      <c r="C63" s="208"/>
      <c r="D63" s="201" t="s">
        <v>304</v>
      </c>
      <c r="E63" s="202"/>
      <c r="F63" s="202"/>
      <c r="G63" s="203" t="n">
        <f aca="false">SUM(G60:G62)</f>
        <v>0</v>
      </c>
    </row>
    <row r="64" customFormat="false" ht="18" hidden="false" customHeight="true" outlineLevel="0" collapsed="false">
      <c r="A64" s="183" t="str">
        <f aca="false">Sintético!D87</f>
        <v>ELABORAR LAUDO DO TESTE DE ATERRAMENTO DO SPDA</v>
      </c>
      <c r="B64" s="183"/>
      <c r="C64" s="183"/>
      <c r="D64" s="183"/>
      <c r="E64" s="183"/>
      <c r="F64" s="183"/>
      <c r="G64" s="183"/>
      <c r="H64" s="56"/>
      <c r="I64" s="56"/>
      <c r="J64" s="56"/>
      <c r="K64" s="56"/>
      <c r="L64" s="56"/>
      <c r="M64" s="56"/>
      <c r="N64" s="56"/>
      <c r="O64" s="56"/>
      <c r="P64" s="56"/>
      <c r="Q64" s="56"/>
    </row>
    <row r="65" customFormat="false" ht="15" hidden="false" customHeight="false" outlineLevel="0" collapsed="false">
      <c r="A65" s="204" t="s">
        <v>264</v>
      </c>
      <c r="B65" s="205"/>
      <c r="C65" s="186" t="s">
        <v>298</v>
      </c>
      <c r="D65" s="187"/>
      <c r="E65" s="188"/>
      <c r="F65" s="194"/>
      <c r="G65" s="189"/>
      <c r="H65" s="56"/>
      <c r="I65" s="56"/>
      <c r="J65" s="56"/>
      <c r="K65" s="56"/>
      <c r="L65" s="56"/>
      <c r="M65" s="56"/>
      <c r="N65" s="56"/>
      <c r="O65" s="56"/>
      <c r="P65" s="56"/>
      <c r="Q65" s="56"/>
    </row>
    <row r="66" customFormat="false" ht="15" hidden="false" customHeight="false" outlineLevel="0" collapsed="false">
      <c r="A66" s="190" t="n">
        <v>1</v>
      </c>
      <c r="B66" s="191"/>
      <c r="C66" s="191" t="s">
        <v>126</v>
      </c>
      <c r="D66" s="192" t="s">
        <v>315</v>
      </c>
      <c r="E66" s="193" t="n">
        <v>20</v>
      </c>
      <c r="F66" s="194"/>
      <c r="G66" s="195" t="n">
        <f aca="false">ROUND(E66*F66,2)</f>
        <v>0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196"/>
    </row>
    <row r="67" customFormat="false" ht="15" hidden="false" customHeight="false" outlineLevel="0" collapsed="false">
      <c r="A67" s="190" t="n">
        <v>2</v>
      </c>
      <c r="B67" s="191"/>
      <c r="C67" s="191" t="s">
        <v>126</v>
      </c>
      <c r="D67" s="192" t="s">
        <v>316</v>
      </c>
      <c r="E67" s="193" t="n">
        <v>16</v>
      </c>
      <c r="F67" s="194"/>
      <c r="G67" s="195" t="n">
        <f aca="false">ROUND(E67*F67,2)</f>
        <v>0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196"/>
    </row>
    <row r="68" customFormat="false" ht="15" hidden="false" customHeight="false" outlineLevel="0" collapsed="false">
      <c r="A68" s="190" t="n">
        <v>3</v>
      </c>
      <c r="B68" s="191"/>
      <c r="C68" s="191" t="s">
        <v>126</v>
      </c>
      <c r="D68" s="192" t="s">
        <v>317</v>
      </c>
      <c r="E68" s="193" t="n">
        <v>12</v>
      </c>
      <c r="F68" s="194"/>
      <c r="G68" s="195" t="n">
        <f aca="false">ROUND(E68*F68,2)</f>
        <v>0</v>
      </c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196"/>
    </row>
    <row r="69" customFormat="false" ht="15.75" hidden="false" customHeight="false" outlineLevel="0" collapsed="false">
      <c r="A69" s="206"/>
      <c r="B69" s="207"/>
      <c r="C69" s="208"/>
      <c r="D69" s="201" t="s">
        <v>304</v>
      </c>
      <c r="E69" s="202"/>
      <c r="F69" s="202"/>
      <c r="G69" s="203" t="n">
        <f aca="false">SUM(G66:G68)</f>
        <v>0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</row>
    <row r="70" customFormat="false" ht="18" hidden="false" customHeight="true" outlineLevel="0" collapsed="false">
      <c r="A70" s="183" t="str">
        <f aca="false">Sintético!D88</f>
        <v>ELABORAR LAUDO DE CONTINUIDADE ELÉTRICA DAS ARMADURAS</v>
      </c>
      <c r="B70" s="183"/>
      <c r="C70" s="183"/>
      <c r="D70" s="183"/>
      <c r="E70" s="183"/>
      <c r="F70" s="183"/>
      <c r="G70" s="183"/>
      <c r="H70" s="56"/>
      <c r="I70" s="56"/>
      <c r="J70" s="56"/>
      <c r="K70" s="56"/>
      <c r="L70" s="56"/>
      <c r="M70" s="56"/>
      <c r="N70" s="56"/>
      <c r="O70" s="56"/>
      <c r="P70" s="56"/>
      <c r="Q70" s="56"/>
    </row>
    <row r="71" customFormat="false" ht="15" hidden="false" customHeight="false" outlineLevel="0" collapsed="false">
      <c r="A71" s="204" t="s">
        <v>267</v>
      </c>
      <c r="B71" s="205"/>
      <c r="C71" s="186" t="s">
        <v>134</v>
      </c>
      <c r="D71" s="187"/>
      <c r="E71" s="188"/>
      <c r="F71" s="194"/>
      <c r="G71" s="189"/>
      <c r="H71" s="56"/>
      <c r="I71" s="56"/>
      <c r="J71" s="56"/>
      <c r="K71" s="56"/>
      <c r="L71" s="56"/>
      <c r="M71" s="56"/>
      <c r="N71" s="56"/>
      <c r="O71" s="56"/>
      <c r="P71" s="56"/>
      <c r="Q71" s="56"/>
    </row>
    <row r="72" customFormat="false" ht="15" hidden="false" customHeight="false" outlineLevel="0" collapsed="false">
      <c r="A72" s="190" t="n">
        <v>1</v>
      </c>
      <c r="B72" s="191"/>
      <c r="C72" s="191" t="s">
        <v>126</v>
      </c>
      <c r="D72" s="192" t="s">
        <v>315</v>
      </c>
      <c r="E72" s="193" t="n">
        <v>20</v>
      </c>
      <c r="F72" s="194"/>
      <c r="G72" s="195" t="n">
        <f aca="false">ROUND(E72*F72,2)</f>
        <v>0</v>
      </c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196"/>
    </row>
    <row r="73" customFormat="false" ht="15" hidden="false" customHeight="false" outlineLevel="0" collapsed="false">
      <c r="A73" s="190" t="n">
        <v>2</v>
      </c>
      <c r="B73" s="191"/>
      <c r="C73" s="191" t="s">
        <v>126</v>
      </c>
      <c r="D73" s="192" t="s">
        <v>316</v>
      </c>
      <c r="E73" s="193" t="n">
        <v>8</v>
      </c>
      <c r="F73" s="194"/>
      <c r="G73" s="195" t="n">
        <f aca="false">ROUND(E73*F73,2)</f>
        <v>0</v>
      </c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196"/>
    </row>
    <row r="74" customFormat="false" ht="15" hidden="false" customHeight="false" outlineLevel="0" collapsed="false">
      <c r="A74" s="190" t="n">
        <v>3</v>
      </c>
      <c r="B74" s="191"/>
      <c r="C74" s="191" t="s">
        <v>126</v>
      </c>
      <c r="D74" s="192" t="s">
        <v>317</v>
      </c>
      <c r="E74" s="193" t="n">
        <v>12</v>
      </c>
      <c r="F74" s="194"/>
      <c r="G74" s="195" t="n">
        <f aca="false">ROUND(E74*F74,2)</f>
        <v>0</v>
      </c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196"/>
    </row>
    <row r="75" customFormat="false" ht="15.75" hidden="false" customHeight="false" outlineLevel="0" collapsed="false">
      <c r="A75" s="206"/>
      <c r="B75" s="207"/>
      <c r="C75" s="208"/>
      <c r="D75" s="201" t="s">
        <v>304</v>
      </c>
      <c r="E75" s="202"/>
      <c r="F75" s="202"/>
      <c r="G75" s="203" t="n">
        <f aca="false">SUM(G72:G74)</f>
        <v>0</v>
      </c>
      <c r="H75" s="56"/>
      <c r="I75" s="56"/>
      <c r="J75" s="56"/>
      <c r="K75" s="56"/>
      <c r="L75" s="56"/>
      <c r="M75" s="56"/>
      <c r="N75" s="56"/>
      <c r="O75" s="56"/>
      <c r="P75" s="56"/>
      <c r="Q75" s="56"/>
    </row>
    <row r="76" customFormat="false" ht="26.25" hidden="false" customHeight="true" outlineLevel="0" collapsed="false">
      <c r="A76" s="183" t="str">
        <f aca="false">Sintético!D95</f>
        <v>AJUSTE NA SAÍDA DO RESERVATORIO SUPERIOR DE ÁGUA POTÁVEL. A SAIDA ATUALMENTE É NA PARTE INFERIOR DO RESERVATORIO E DEVERÁ SER NA LATERAL PARA GARANTIR A RESERVA TÉCNICA DE INCÊNDIO. </v>
      </c>
      <c r="B76" s="183"/>
      <c r="C76" s="183"/>
      <c r="D76" s="183"/>
      <c r="E76" s="183"/>
      <c r="F76" s="183"/>
      <c r="G76" s="183"/>
      <c r="H76" s="56"/>
      <c r="I76" s="56"/>
      <c r="J76" s="56"/>
      <c r="K76" s="56"/>
      <c r="L76" s="56"/>
      <c r="M76" s="56"/>
      <c r="N76" s="56"/>
      <c r="O76" s="56"/>
      <c r="P76" s="56"/>
      <c r="Q76" s="56"/>
    </row>
    <row r="77" customFormat="false" ht="15" hidden="false" customHeight="false" outlineLevel="0" collapsed="false">
      <c r="A77" s="204" t="s">
        <v>279</v>
      </c>
      <c r="B77" s="205"/>
      <c r="C77" s="186" t="s">
        <v>298</v>
      </c>
      <c r="D77" s="187"/>
      <c r="E77" s="188"/>
      <c r="F77" s="194"/>
      <c r="G77" s="189"/>
      <c r="H77" s="56"/>
      <c r="I77" s="56"/>
      <c r="J77" s="56"/>
      <c r="K77" s="56"/>
      <c r="L77" s="56"/>
      <c r="M77" s="56"/>
      <c r="N77" s="56"/>
      <c r="O77" s="56"/>
      <c r="P77" s="56"/>
      <c r="Q77" s="56"/>
    </row>
    <row r="78" customFormat="false" ht="25.5" hidden="false" customHeight="false" outlineLevel="0" collapsed="false">
      <c r="A78" s="190" t="n">
        <v>1</v>
      </c>
      <c r="B78" s="191"/>
      <c r="C78" s="191" t="s">
        <v>150</v>
      </c>
      <c r="D78" s="192" t="s">
        <v>318</v>
      </c>
      <c r="E78" s="193" t="n">
        <f aca="false">0.4*1*0.5</f>
        <v>0.2</v>
      </c>
      <c r="F78" s="194"/>
      <c r="G78" s="195" t="n">
        <f aca="false">ROUND(E78*F78,2)</f>
        <v>0</v>
      </c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196"/>
    </row>
    <row r="79" customFormat="false" ht="38.25" hidden="false" customHeight="false" outlineLevel="0" collapsed="false">
      <c r="A79" s="190" t="n">
        <v>2</v>
      </c>
      <c r="B79" s="191"/>
      <c r="C79" s="191" t="s">
        <v>150</v>
      </c>
      <c r="D79" s="192" t="s">
        <v>319</v>
      </c>
      <c r="E79" s="193" t="n">
        <f aca="false">E78</f>
        <v>0.2</v>
      </c>
      <c r="F79" s="194"/>
      <c r="G79" s="195" t="n">
        <f aca="false">ROUND(E79*F79,2)</f>
        <v>0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196"/>
    </row>
    <row r="80" customFormat="false" ht="15" hidden="false" customHeight="false" outlineLevel="0" collapsed="false">
      <c r="A80" s="190" t="n">
        <v>3</v>
      </c>
      <c r="B80" s="191"/>
      <c r="C80" s="191" t="s">
        <v>298</v>
      </c>
      <c r="D80" s="192" t="s">
        <v>320</v>
      </c>
      <c r="E80" s="193" t="n">
        <v>1</v>
      </c>
      <c r="F80" s="194"/>
      <c r="G80" s="195" t="n">
        <f aca="false">ROUND(E80*F80,2)</f>
        <v>0</v>
      </c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196"/>
    </row>
    <row r="81" customFormat="false" ht="15" hidden="false" customHeight="false" outlineLevel="0" collapsed="false">
      <c r="A81" s="190" t="n">
        <v>4</v>
      </c>
      <c r="B81" s="191"/>
      <c r="C81" s="191" t="s">
        <v>298</v>
      </c>
      <c r="D81" s="192" t="s">
        <v>321</v>
      </c>
      <c r="E81" s="193" t="n">
        <v>2</v>
      </c>
      <c r="F81" s="194"/>
      <c r="G81" s="195" t="n">
        <f aca="false">ROUND(E81*F81,2)</f>
        <v>0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196"/>
    </row>
    <row r="82" customFormat="false" ht="15" hidden="false" customHeight="false" outlineLevel="0" collapsed="false">
      <c r="A82" s="190" t="n">
        <v>5</v>
      </c>
      <c r="B82" s="191"/>
      <c r="C82" s="191" t="s">
        <v>298</v>
      </c>
      <c r="D82" s="192" t="s">
        <v>322</v>
      </c>
      <c r="E82" s="193" t="n">
        <v>4</v>
      </c>
      <c r="F82" s="194"/>
      <c r="G82" s="195" t="n">
        <f aca="false">ROUND(E82*F82,2)</f>
        <v>0</v>
      </c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196"/>
    </row>
    <row r="83" customFormat="false" ht="25.5" hidden="false" customHeight="false" outlineLevel="0" collapsed="false">
      <c r="A83" s="190" t="n">
        <v>6</v>
      </c>
      <c r="B83" s="191"/>
      <c r="C83" s="191" t="s">
        <v>134</v>
      </c>
      <c r="D83" s="192" t="s">
        <v>323</v>
      </c>
      <c r="E83" s="193" t="n">
        <v>4</v>
      </c>
      <c r="F83" s="194"/>
      <c r="G83" s="195" t="n">
        <f aca="false">ROUND(E83*F83,2)</f>
        <v>0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196"/>
    </row>
    <row r="84" customFormat="false" ht="38.25" hidden="false" customHeight="false" outlineLevel="0" collapsed="false">
      <c r="A84" s="190" t="n">
        <v>7</v>
      </c>
      <c r="B84" s="191"/>
      <c r="C84" s="191" t="s">
        <v>298</v>
      </c>
      <c r="D84" s="192" t="s">
        <v>324</v>
      </c>
      <c r="E84" s="193" t="n">
        <v>4</v>
      </c>
      <c r="F84" s="194"/>
      <c r="G84" s="195" t="n">
        <f aca="false">ROUND(E84*F84,2)</f>
        <v>0</v>
      </c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196"/>
    </row>
    <row r="85" customFormat="false" ht="15" hidden="false" customHeight="false" outlineLevel="0" collapsed="false">
      <c r="A85" s="190" t="n">
        <v>8</v>
      </c>
      <c r="B85" s="191"/>
      <c r="C85" s="191" t="s">
        <v>126</v>
      </c>
      <c r="D85" s="192" t="s">
        <v>325</v>
      </c>
      <c r="E85" s="193" t="n">
        <v>16</v>
      </c>
      <c r="F85" s="194"/>
      <c r="G85" s="195" t="n">
        <f aca="false">ROUND(E85*F85,2)</f>
        <v>0</v>
      </c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196"/>
    </row>
    <row r="86" customFormat="false" ht="15" hidden="false" customHeight="false" outlineLevel="0" collapsed="false">
      <c r="A86" s="190" t="n">
        <v>9</v>
      </c>
      <c r="B86" s="191"/>
      <c r="C86" s="191" t="s">
        <v>126</v>
      </c>
      <c r="D86" s="192" t="s">
        <v>300</v>
      </c>
      <c r="E86" s="193" t="n">
        <v>8</v>
      </c>
      <c r="F86" s="194"/>
      <c r="G86" s="195" t="n">
        <f aca="false">ROUND(E86*F86,2)</f>
        <v>0</v>
      </c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196"/>
    </row>
    <row r="87" customFormat="false" ht="15" hidden="false" customHeight="false" outlineLevel="0" collapsed="false">
      <c r="A87" s="190" t="n">
        <v>10</v>
      </c>
      <c r="B87" s="191"/>
      <c r="C87" s="191" t="s">
        <v>126</v>
      </c>
      <c r="D87" s="192" t="s">
        <v>301</v>
      </c>
      <c r="E87" s="193" t="n">
        <v>16</v>
      </c>
      <c r="F87" s="194"/>
      <c r="G87" s="195" t="n">
        <f aca="false">ROUND(E87*F87,2)</f>
        <v>0</v>
      </c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196"/>
    </row>
    <row r="88" customFormat="false" ht="15.75" hidden="false" customHeight="false" outlineLevel="0" collapsed="false">
      <c r="A88" s="206"/>
      <c r="B88" s="207"/>
      <c r="C88" s="208"/>
      <c r="D88" s="201" t="s">
        <v>304</v>
      </c>
      <c r="E88" s="202"/>
      <c r="F88" s="202"/>
      <c r="G88" s="203" t="n">
        <f aca="false">SUM(G78:G87)</f>
        <v>0</v>
      </c>
      <c r="H88" s="56"/>
      <c r="I88" s="56"/>
      <c r="J88" s="56"/>
      <c r="K88" s="56"/>
      <c r="L88" s="56"/>
      <c r="M88" s="56"/>
      <c r="N88" s="56"/>
      <c r="O88" s="56"/>
      <c r="P88" s="56"/>
      <c r="Q88" s="56"/>
    </row>
    <row r="89" customFormat="false" ht="18" hidden="false" customHeight="true" outlineLevel="0" collapsed="false">
      <c r="A89" s="183" t="str">
        <f aca="false">Sintético!D96</f>
        <v>AJUSTES NO FUNCIONAMENTO DOS QUADROS DE BOMBAS PARA QUE FIQUE AUTOMATIZADO QUANDO UM HIDRANTE FOR ABERTO</v>
      </c>
      <c r="B89" s="183"/>
      <c r="C89" s="183"/>
      <c r="D89" s="183"/>
      <c r="E89" s="183"/>
      <c r="F89" s="183"/>
      <c r="G89" s="183"/>
      <c r="H89" s="56"/>
      <c r="I89" s="56"/>
      <c r="J89" s="56"/>
      <c r="K89" s="56"/>
      <c r="L89" s="56"/>
      <c r="M89" s="56"/>
      <c r="N89" s="56"/>
      <c r="O89" s="56"/>
      <c r="P89" s="56"/>
      <c r="Q89" s="56"/>
    </row>
    <row r="90" customFormat="false" ht="15" hidden="false" customHeight="false" outlineLevel="0" collapsed="false">
      <c r="A90" s="204" t="s">
        <v>282</v>
      </c>
      <c r="B90" s="205"/>
      <c r="C90" s="186" t="s">
        <v>298</v>
      </c>
      <c r="D90" s="187"/>
      <c r="E90" s="188"/>
      <c r="F90" s="194"/>
      <c r="G90" s="189"/>
      <c r="H90" s="56"/>
      <c r="I90" s="56"/>
      <c r="J90" s="56"/>
      <c r="K90" s="56"/>
      <c r="L90" s="56"/>
      <c r="M90" s="56"/>
      <c r="N90" s="56"/>
      <c r="O90" s="56"/>
      <c r="P90" s="56"/>
      <c r="Q90" s="56"/>
    </row>
    <row r="91" customFormat="false" ht="25.5" hidden="false" customHeight="false" outlineLevel="0" collapsed="false">
      <c r="A91" s="190" t="n">
        <v>1</v>
      </c>
      <c r="B91" s="191"/>
      <c r="C91" s="191" t="s">
        <v>298</v>
      </c>
      <c r="D91" s="192" t="s">
        <v>326</v>
      </c>
      <c r="E91" s="193" t="n">
        <v>5</v>
      </c>
      <c r="F91" s="194"/>
      <c r="G91" s="195" t="n">
        <f aca="false">ROUND(E91*F91,2)</f>
        <v>0</v>
      </c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196"/>
    </row>
    <row r="92" customFormat="false" ht="25.5" hidden="false" customHeight="false" outlineLevel="0" collapsed="false">
      <c r="A92" s="190" t="n">
        <v>2</v>
      </c>
      <c r="B92" s="191"/>
      <c r="C92" s="191" t="s">
        <v>298</v>
      </c>
      <c r="D92" s="192" t="s">
        <v>327</v>
      </c>
      <c r="E92" s="193" t="n">
        <v>6</v>
      </c>
      <c r="F92" s="194"/>
      <c r="G92" s="195" t="n">
        <f aca="false">ROUND(E92*F92,2)</f>
        <v>0</v>
      </c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196"/>
    </row>
    <row r="93" customFormat="false" ht="15" hidden="false" customHeight="false" outlineLevel="0" collapsed="false">
      <c r="A93" s="190" t="n">
        <v>3</v>
      </c>
      <c r="B93" s="191"/>
      <c r="C93" s="191" t="s">
        <v>126</v>
      </c>
      <c r="D93" s="192" t="s">
        <v>315</v>
      </c>
      <c r="E93" s="193" t="n">
        <v>6</v>
      </c>
      <c r="F93" s="194"/>
      <c r="G93" s="195" t="n">
        <f aca="false">ROUND(E93*F93,2)</f>
        <v>0</v>
      </c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196"/>
    </row>
    <row r="94" customFormat="false" ht="15" hidden="false" customHeight="false" outlineLevel="0" collapsed="false">
      <c r="A94" s="190" t="n">
        <v>4</v>
      </c>
      <c r="B94" s="191"/>
      <c r="C94" s="191" t="s">
        <v>126</v>
      </c>
      <c r="D94" s="192" t="s">
        <v>316</v>
      </c>
      <c r="E94" s="193" t="n">
        <v>8</v>
      </c>
      <c r="F94" s="194"/>
      <c r="G94" s="195" t="n">
        <f aca="false">ROUND(E94*F94,2)</f>
        <v>0</v>
      </c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196"/>
    </row>
    <row r="95" customFormat="false" ht="15" hidden="false" customHeight="false" outlineLevel="0" collapsed="false">
      <c r="A95" s="190" t="n">
        <v>5</v>
      </c>
      <c r="B95" s="191"/>
      <c r="C95" s="191" t="s">
        <v>126</v>
      </c>
      <c r="D95" s="192" t="s">
        <v>328</v>
      </c>
      <c r="E95" s="193" t="n">
        <v>16</v>
      </c>
      <c r="F95" s="194"/>
      <c r="G95" s="195" t="n">
        <f aca="false">ROUND(E95*F95,2)</f>
        <v>0</v>
      </c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196"/>
    </row>
    <row r="96" customFormat="false" ht="15" hidden="false" customHeight="false" outlineLevel="0" collapsed="false">
      <c r="A96" s="190" t="n">
        <v>6</v>
      </c>
      <c r="B96" s="191"/>
      <c r="C96" s="191" t="s">
        <v>126</v>
      </c>
      <c r="D96" s="192" t="s">
        <v>329</v>
      </c>
      <c r="E96" s="193" t="n">
        <v>24</v>
      </c>
      <c r="F96" s="194"/>
      <c r="G96" s="195" t="n">
        <f aca="false">ROUND(E96*F96,2)</f>
        <v>0</v>
      </c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196"/>
    </row>
    <row r="97" customFormat="false" ht="15.75" hidden="false" customHeight="false" outlineLevel="0" collapsed="false">
      <c r="A97" s="206"/>
      <c r="B97" s="207"/>
      <c r="C97" s="208"/>
      <c r="D97" s="201" t="s">
        <v>304</v>
      </c>
      <c r="E97" s="202"/>
      <c r="F97" s="202"/>
      <c r="G97" s="203" t="n">
        <f aca="false">SUM(G91:G96)</f>
        <v>0</v>
      </c>
      <c r="H97" s="56"/>
      <c r="I97" s="56"/>
      <c r="J97" s="56"/>
      <c r="K97" s="56"/>
      <c r="L97" s="56"/>
      <c r="M97" s="56"/>
      <c r="N97" s="56"/>
      <c r="O97" s="56"/>
      <c r="P97" s="56"/>
      <c r="Q97" s="56"/>
    </row>
    <row r="98" customFormat="false" ht="15" hidden="false" customHeight="false" outlineLevel="0" collapsed="false">
      <c r="A98" s="212"/>
      <c r="B98" s="213"/>
      <c r="C98" s="214"/>
      <c r="D98" s="215"/>
      <c r="E98" s="216"/>
      <c r="F98" s="216"/>
      <c r="G98" s="217"/>
      <c r="H98" s="56"/>
      <c r="I98" s="56"/>
      <c r="J98" s="56"/>
      <c r="K98" s="56"/>
      <c r="L98" s="56"/>
      <c r="M98" s="56"/>
      <c r="N98" s="56"/>
      <c r="O98" s="56"/>
      <c r="P98" s="56"/>
      <c r="Q98" s="56"/>
    </row>
    <row r="99" s="99" customFormat="true" ht="20.1" hidden="false" customHeight="true" outlineLevel="0" collapsed="false">
      <c r="A99" s="108"/>
      <c r="B99" s="98"/>
      <c r="C99" s="98"/>
      <c r="D99" s="54" t="s">
        <v>37</v>
      </c>
      <c r="E99" s="54"/>
      <c r="F99" s="54"/>
      <c r="G99" s="54"/>
      <c r="H99" s="54"/>
      <c r="I99" s="54"/>
    </row>
    <row r="100" s="99" customFormat="true" ht="20.1" hidden="false" customHeight="true" outlineLevel="0" collapsed="false">
      <c r="A100" s="108"/>
      <c r="B100" s="98"/>
      <c r="C100" s="98"/>
      <c r="D100" s="55" t="s">
        <v>115</v>
      </c>
      <c r="E100" s="55"/>
      <c r="F100" s="55"/>
      <c r="G100" s="55"/>
      <c r="H100" s="55"/>
      <c r="I100" s="55"/>
    </row>
    <row r="101" s="99" customFormat="true" ht="20.1" hidden="false" customHeight="true" outlineLevel="0" collapsed="false">
      <c r="A101" s="167"/>
      <c r="B101" s="218"/>
      <c r="C101" s="218"/>
      <c r="D101" s="54" t="s">
        <v>39</v>
      </c>
      <c r="E101" s="54"/>
      <c r="F101" s="54"/>
      <c r="G101" s="54"/>
      <c r="H101" s="54"/>
      <c r="I101" s="54"/>
    </row>
  </sheetData>
  <mergeCells count="21">
    <mergeCell ref="A1:G5"/>
    <mergeCell ref="A6:G6"/>
    <mergeCell ref="A7:G7"/>
    <mergeCell ref="A8:G8"/>
    <mergeCell ref="A9:C9"/>
    <mergeCell ref="D9:G9"/>
    <mergeCell ref="A11:G11"/>
    <mergeCell ref="A18:G18"/>
    <mergeCell ref="A25:G25"/>
    <mergeCell ref="A32:G32"/>
    <mergeCell ref="A39:G39"/>
    <mergeCell ref="A46:G46"/>
    <mergeCell ref="A52:G52"/>
    <mergeCell ref="A58:G58"/>
    <mergeCell ref="A64:G64"/>
    <mergeCell ref="A70:G70"/>
    <mergeCell ref="A76:G76"/>
    <mergeCell ref="A89:G89"/>
    <mergeCell ref="D99:I99"/>
    <mergeCell ref="D100:I100"/>
    <mergeCell ref="D101:I101"/>
  </mergeCells>
  <printOptions headings="false" gridLines="false" gridLinesSet="true" horizontalCentered="true" verticalCentered="false"/>
  <pageMargins left="0.7875" right="0.39375" top="0.629861111111111" bottom="0.511805555555556" header="0.511805555555555" footer="0.354166666666667"/>
  <pageSetup paperSize="9" scale="53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28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42" activeCellId="0" sqref="A42"/>
    </sheetView>
  </sheetViews>
  <sheetFormatPr defaultColWidth="9.15625" defaultRowHeight="11.25" zeroHeight="false" outlineLevelRow="0" outlineLevelCol="0"/>
  <cols>
    <col collapsed="false" customWidth="true" hidden="false" outlineLevel="0" max="1" min="1" style="219" width="10.71"/>
    <col collapsed="false" customWidth="true" hidden="false" outlineLevel="0" max="2" min="2" style="220" width="63.14"/>
    <col collapsed="false" customWidth="true" hidden="false" outlineLevel="0" max="4" min="3" style="221" width="16.71"/>
    <col collapsed="false" customWidth="true" hidden="false" outlineLevel="0" max="5" min="5" style="222" width="18.71"/>
    <col collapsed="false" customWidth="true" hidden="false" outlineLevel="0" max="6" min="6" style="223" width="18.71"/>
    <col collapsed="false" customWidth="true" hidden="false" outlineLevel="0" max="7" min="7" style="220" width="14.28"/>
    <col collapsed="false" customWidth="false" hidden="false" outlineLevel="0" max="256" min="8" style="220" width="9.14"/>
    <col collapsed="false" customWidth="true" hidden="false" outlineLevel="0" max="257" min="257" style="220" width="10.71"/>
    <col collapsed="false" customWidth="true" hidden="false" outlineLevel="0" max="258" min="258" style="220" width="63.14"/>
    <col collapsed="false" customWidth="true" hidden="false" outlineLevel="0" max="260" min="259" style="220" width="16.71"/>
    <col collapsed="false" customWidth="true" hidden="false" outlineLevel="0" max="262" min="261" style="220" width="18.71"/>
    <col collapsed="false" customWidth="true" hidden="false" outlineLevel="0" max="263" min="263" style="220" width="14.28"/>
    <col collapsed="false" customWidth="false" hidden="false" outlineLevel="0" max="512" min="264" style="220" width="9.14"/>
    <col collapsed="false" customWidth="true" hidden="false" outlineLevel="0" max="513" min="513" style="220" width="10.71"/>
    <col collapsed="false" customWidth="true" hidden="false" outlineLevel="0" max="514" min="514" style="220" width="63.14"/>
    <col collapsed="false" customWidth="true" hidden="false" outlineLevel="0" max="516" min="515" style="220" width="16.71"/>
    <col collapsed="false" customWidth="true" hidden="false" outlineLevel="0" max="518" min="517" style="220" width="18.71"/>
    <col collapsed="false" customWidth="true" hidden="false" outlineLevel="0" max="519" min="519" style="220" width="14.28"/>
    <col collapsed="false" customWidth="false" hidden="false" outlineLevel="0" max="768" min="520" style="220" width="9.14"/>
    <col collapsed="false" customWidth="true" hidden="false" outlineLevel="0" max="769" min="769" style="220" width="10.71"/>
    <col collapsed="false" customWidth="true" hidden="false" outlineLevel="0" max="770" min="770" style="220" width="63.14"/>
    <col collapsed="false" customWidth="true" hidden="false" outlineLevel="0" max="772" min="771" style="220" width="16.71"/>
    <col collapsed="false" customWidth="true" hidden="false" outlineLevel="0" max="774" min="773" style="220" width="18.71"/>
    <col collapsed="false" customWidth="true" hidden="false" outlineLevel="0" max="775" min="775" style="220" width="14.28"/>
    <col collapsed="false" customWidth="false" hidden="false" outlineLevel="0" max="1024" min="776" style="220" width="9.14"/>
  </cols>
  <sheetData>
    <row r="1" s="226" customFormat="true" ht="30" hidden="false" customHeight="true" outlineLevel="0" collapsed="false">
      <c r="A1" s="5"/>
      <c r="B1" s="224" t="s">
        <v>0</v>
      </c>
      <c r="C1" s="224"/>
      <c r="D1" s="224"/>
      <c r="E1" s="224"/>
      <c r="F1" s="225"/>
    </row>
    <row r="2" s="226" customFormat="true" ht="33.6" hidden="false" customHeight="true" outlineLevel="0" collapsed="false">
      <c r="A2" s="227"/>
      <c r="B2" s="224"/>
      <c r="C2" s="224"/>
      <c r="D2" s="224"/>
      <c r="E2" s="224"/>
      <c r="F2" s="228"/>
    </row>
    <row r="3" s="230" customFormat="true" ht="15.75" hidden="false" customHeight="true" outlineLevel="0" collapsed="false">
      <c r="A3" s="229" t="s">
        <v>330</v>
      </c>
      <c r="B3" s="229"/>
      <c r="C3" s="229"/>
      <c r="D3" s="229"/>
      <c r="E3" s="229"/>
      <c r="F3" s="229"/>
    </row>
    <row r="4" s="230" customFormat="true" ht="12.75" hidden="false" customHeight="false" outlineLevel="0" collapsed="false">
      <c r="A4" s="231" t="n">
        <f aca="false">Sintético!$A$7</f>
        <v>0</v>
      </c>
      <c r="B4" s="232"/>
      <c r="C4" s="232"/>
      <c r="D4" s="233"/>
      <c r="E4" s="234"/>
      <c r="F4" s="235"/>
    </row>
    <row r="5" s="230" customFormat="true" ht="12.75" hidden="false" customHeight="false" outlineLevel="0" collapsed="false">
      <c r="A5" s="236" t="str">
        <f aca="false">Sintético!$D$9</f>
        <v>Referência de Preços: SINAPI - Distrito Federal - RT de 10/10/2024 (Não Desonerado)</v>
      </c>
      <c r="B5" s="232"/>
      <c r="C5" s="232"/>
      <c r="D5" s="234"/>
      <c r="E5" s="234"/>
      <c r="F5" s="235"/>
    </row>
    <row r="6" s="230" customFormat="true" ht="12.75" hidden="false" customHeight="false" outlineLevel="0" collapsed="false">
      <c r="A6" s="231" t="n">
        <f aca="false">Sintético!$A$8</f>
        <v>0</v>
      </c>
      <c r="B6" s="232"/>
      <c r="C6" s="237"/>
      <c r="D6" s="238"/>
      <c r="E6" s="239"/>
      <c r="F6" s="240"/>
    </row>
    <row r="7" s="230" customFormat="true" ht="15" hidden="false" customHeight="true" outlineLevel="0" collapsed="false">
      <c r="A7" s="241"/>
      <c r="B7" s="242"/>
      <c r="C7" s="243"/>
      <c r="D7" s="243"/>
      <c r="E7" s="243"/>
      <c r="F7" s="244"/>
    </row>
    <row r="8" s="230" customFormat="true" ht="12.75" hidden="false" customHeight="true" outlineLevel="0" collapsed="false">
      <c r="A8" s="245" t="s">
        <v>118</v>
      </c>
      <c r="B8" s="246" t="s">
        <v>2</v>
      </c>
      <c r="C8" s="247" t="s">
        <v>331</v>
      </c>
      <c r="D8" s="247" t="s">
        <v>9</v>
      </c>
      <c r="E8" s="248" t="s">
        <v>332</v>
      </c>
      <c r="F8" s="249" t="s">
        <v>333</v>
      </c>
    </row>
    <row r="9" s="230" customFormat="true" ht="12.75" hidden="false" customHeight="false" outlineLevel="0" collapsed="false">
      <c r="A9" s="245"/>
      <c r="B9" s="246"/>
      <c r="C9" s="247"/>
      <c r="D9" s="247"/>
      <c r="E9" s="250" t="n">
        <f aca="false">Sintético!E104</f>
        <v>0.226</v>
      </c>
      <c r="F9" s="249"/>
    </row>
    <row r="10" s="257" customFormat="true" ht="12.75" hidden="false" customHeight="false" outlineLevel="0" collapsed="false">
      <c r="A10" s="251" t="n">
        <v>1</v>
      </c>
      <c r="B10" s="252" t="str">
        <f aca="false">Sintético!B12</f>
        <v>ADMINISTRAÇÃO CTAG</v>
      </c>
      <c r="C10" s="252" t="n">
        <f aca="false">Sintético!G15</f>
        <v>0</v>
      </c>
      <c r="D10" s="253" t="e">
        <f aca="false">C10/$C$20</f>
        <v>#DIV/0!</v>
      </c>
      <c r="E10" s="254" t="n">
        <f aca="false">C10*$E$9</f>
        <v>0</v>
      </c>
      <c r="F10" s="255" t="n">
        <f aca="false">C10+E10</f>
        <v>0</v>
      </c>
      <c r="G10" s="256"/>
    </row>
    <row r="11" s="257" customFormat="true" ht="12.75" hidden="false" customHeight="false" outlineLevel="0" collapsed="false">
      <c r="A11" s="251" t="n">
        <v>2</v>
      </c>
      <c r="B11" s="258" t="str">
        <f aca="false">Sintético!B16</f>
        <v>SERVIÇOS PRELIMINARES CTAG</v>
      </c>
      <c r="C11" s="258" t="n">
        <f aca="false">Sintético!G26</f>
        <v>0</v>
      </c>
      <c r="D11" s="259" t="e">
        <f aca="false">C11/$C$20</f>
        <v>#DIV/0!</v>
      </c>
      <c r="E11" s="260" t="n">
        <f aca="false">C11*$E$9</f>
        <v>0</v>
      </c>
      <c r="F11" s="261" t="n">
        <f aca="false">C11+E11</f>
        <v>0</v>
      </c>
      <c r="G11" s="262"/>
    </row>
    <row r="12" s="257" customFormat="true" ht="12.75" hidden="false" customHeight="false" outlineLevel="0" collapsed="false">
      <c r="A12" s="251" t="n">
        <v>3</v>
      </c>
      <c r="B12" s="258" t="str">
        <f aca="false">Sintético!B27</f>
        <v>DEMOLIÇÕES / REMOÇÕES CTAG</v>
      </c>
      <c r="C12" s="258" t="n">
        <f aca="false">Sintético!G34</f>
        <v>0</v>
      </c>
      <c r="D12" s="259" t="e">
        <f aca="false">C12/$C$20</f>
        <v>#DIV/0!</v>
      </c>
      <c r="E12" s="260" t="n">
        <f aca="false">C12*$E$9</f>
        <v>0</v>
      </c>
      <c r="F12" s="261" t="n">
        <f aca="false">C12+E12</f>
        <v>0</v>
      </c>
      <c r="G12" s="262"/>
    </row>
    <row r="13" s="257" customFormat="true" ht="12.75" hidden="false" customHeight="false" outlineLevel="0" collapsed="false">
      <c r="A13" s="251" t="n">
        <v>4</v>
      </c>
      <c r="B13" s="258" t="str">
        <f aca="false">Sintético!B35</f>
        <v>SINALIZAÇÃO DE SEGURANÇA CTAG</v>
      </c>
      <c r="C13" s="258" t="n">
        <f aca="false">Sintético!G40</f>
        <v>0</v>
      </c>
      <c r="D13" s="259" t="e">
        <f aca="false">C13/$C$20</f>
        <v>#DIV/0!</v>
      </c>
      <c r="E13" s="260" t="n">
        <f aca="false">C13*$E$9</f>
        <v>0</v>
      </c>
      <c r="F13" s="261" t="n">
        <f aca="false">C13+E13</f>
        <v>0</v>
      </c>
      <c r="G13" s="262"/>
    </row>
    <row r="14" s="257" customFormat="true" ht="12.75" hidden="false" customHeight="false" outlineLevel="0" collapsed="false">
      <c r="A14" s="251" t="n">
        <v>5</v>
      </c>
      <c r="B14" s="258" t="str">
        <f aca="false">Sintético!B41</f>
        <v>ILUMINAÇÃO DE EMERGÊNCIA, DETECÇÃO E BOTOEIRAS CTAG</v>
      </c>
      <c r="C14" s="258" t="n">
        <f aca="false">Sintético!G51</f>
        <v>0</v>
      </c>
      <c r="D14" s="259" t="e">
        <f aca="false">C14/$C$20</f>
        <v>#DIV/0!</v>
      </c>
      <c r="E14" s="260" t="n">
        <f aca="false">C14*$E$9</f>
        <v>0</v>
      </c>
      <c r="F14" s="261" t="n">
        <f aca="false">C14+E14</f>
        <v>0</v>
      </c>
      <c r="G14" s="262"/>
    </row>
    <row r="15" s="257" customFormat="true" ht="12.75" hidden="false" customHeight="false" outlineLevel="0" collapsed="false">
      <c r="A15" s="251" t="n">
        <v>6</v>
      </c>
      <c r="B15" s="258" t="str">
        <f aca="false">Sintético!B52</f>
        <v>EXTINTORES DE INCÊNDIO CTAG</v>
      </c>
      <c r="C15" s="258" t="n">
        <f aca="false">Sintético!G57</f>
        <v>0</v>
      </c>
      <c r="D15" s="259" t="e">
        <f aca="false">C15/$C$20</f>
        <v>#DIV/0!</v>
      </c>
      <c r="E15" s="260" t="n">
        <f aca="false">C15*$E$9</f>
        <v>0</v>
      </c>
      <c r="F15" s="261" t="n">
        <f aca="false">C15+E15</f>
        <v>0</v>
      </c>
      <c r="G15" s="262"/>
    </row>
    <row r="16" s="257" customFormat="true" ht="12.75" hidden="false" customHeight="false" outlineLevel="0" collapsed="false">
      <c r="A16" s="251" t="n">
        <v>7</v>
      </c>
      <c r="B16" s="258" t="str">
        <f aca="false">Sintético!B58</f>
        <v>SAÍDAS DE EMERGÊNCIA CTAG</v>
      </c>
      <c r="C16" s="258" t="n">
        <f aca="false">Sintético!G65</f>
        <v>0</v>
      </c>
      <c r="D16" s="259" t="e">
        <f aca="false">C16/$C$20</f>
        <v>#DIV/0!</v>
      </c>
      <c r="E16" s="260" t="n">
        <f aca="false">C16*$E$9</f>
        <v>0</v>
      </c>
      <c r="F16" s="261" t="n">
        <f aca="false">C16+E16</f>
        <v>0</v>
      </c>
      <c r="G16" s="262"/>
    </row>
    <row r="17" s="257" customFormat="true" ht="12.75" hidden="false" customHeight="false" outlineLevel="0" collapsed="false">
      <c r="A17" s="251" t="n">
        <v>8</v>
      </c>
      <c r="B17" s="258" t="str">
        <f aca="false">Sintético!B66</f>
        <v>HIDRANTES DE PAREDE CTAG</v>
      </c>
      <c r="C17" s="258" t="n">
        <f aca="false">Sintético!G85</f>
        <v>0</v>
      </c>
      <c r="D17" s="259" t="e">
        <f aca="false">C17/$C$20</f>
        <v>#DIV/0!</v>
      </c>
      <c r="E17" s="260" t="n">
        <f aca="false">C17*$E$9</f>
        <v>0</v>
      </c>
      <c r="F17" s="261" t="n">
        <f aca="false">C17+E17</f>
        <v>0</v>
      </c>
      <c r="G17" s="262"/>
    </row>
    <row r="18" s="257" customFormat="true" ht="12.75" hidden="false" customHeight="false" outlineLevel="0" collapsed="false">
      <c r="A18" s="251" t="n">
        <v>9</v>
      </c>
      <c r="B18" s="258" t="str">
        <f aca="false">Sintético!B86</f>
        <v>SPDA CTAG</v>
      </c>
      <c r="C18" s="258" t="n">
        <f aca="false">Sintético!G93</f>
        <v>0</v>
      </c>
      <c r="D18" s="259" t="e">
        <f aca="false">C18/$C$20</f>
        <v>#DIV/0!</v>
      </c>
      <c r="E18" s="260" t="n">
        <f aca="false">C18*$E$9</f>
        <v>0</v>
      </c>
      <c r="F18" s="261" t="n">
        <f aca="false">C18+E18</f>
        <v>0</v>
      </c>
      <c r="G18" s="262"/>
    </row>
    <row r="19" s="257" customFormat="true" ht="12.75" hidden="false" customHeight="false" outlineLevel="0" collapsed="false">
      <c r="A19" s="251" t="n">
        <v>10</v>
      </c>
      <c r="B19" s="258" t="str">
        <f aca="false">Sintético!B94</f>
        <v>ADEQUAÇÕES RESERVATÓRIO E CASA DE MÁQUINAS CTAG</v>
      </c>
      <c r="C19" s="258" t="n">
        <f aca="false">Sintético!G102</f>
        <v>0</v>
      </c>
      <c r="D19" s="259" t="e">
        <f aca="false">C19/$C$20</f>
        <v>#DIV/0!</v>
      </c>
      <c r="E19" s="260" t="n">
        <f aca="false">C19*$E$9</f>
        <v>0</v>
      </c>
      <c r="F19" s="261" t="n">
        <f aca="false">C19+E19</f>
        <v>0</v>
      </c>
      <c r="G19" s="262"/>
    </row>
    <row r="20" s="268" customFormat="true" ht="12.75" hidden="false" customHeight="false" outlineLevel="0" collapsed="false">
      <c r="A20" s="263"/>
      <c r="B20" s="264" t="s">
        <v>334</v>
      </c>
      <c r="C20" s="265" t="n">
        <f aca="false">SUM(C10:C19)</f>
        <v>0</v>
      </c>
      <c r="D20" s="266" t="e">
        <f aca="false">SUM(D10:D19)</f>
        <v>#DIV/0!</v>
      </c>
      <c r="E20" s="265" t="n">
        <f aca="false">SUM(E10:E19)</f>
        <v>0</v>
      </c>
      <c r="F20" s="267" t="n">
        <f aca="false">SUM(F10:F19)</f>
        <v>0</v>
      </c>
    </row>
    <row r="21" s="268" customFormat="true" ht="12.75" hidden="false" customHeight="false" outlineLevel="0" collapsed="false">
      <c r="A21" s="269" t="n">
        <f aca="false">E9</f>
        <v>0.226</v>
      </c>
      <c r="B21" s="264" t="s">
        <v>335</v>
      </c>
      <c r="C21" s="265" t="n">
        <f aca="false">C20*$E$9</f>
        <v>0</v>
      </c>
      <c r="D21" s="270"/>
      <c r="E21" s="265"/>
      <c r="F21" s="267"/>
    </row>
    <row r="22" s="268" customFormat="true" ht="12.75" hidden="false" customHeight="false" outlineLevel="0" collapsed="false">
      <c r="A22" s="271"/>
      <c r="B22" s="272" t="s">
        <v>336</v>
      </c>
      <c r="C22" s="273" t="n">
        <f aca="false">SUM(C20:C21)</f>
        <v>0</v>
      </c>
      <c r="D22" s="274"/>
      <c r="E22" s="273"/>
      <c r="F22" s="275"/>
    </row>
    <row r="23" customFormat="false" ht="11.25" hidden="false" customHeight="false" outlineLevel="0" collapsed="false">
      <c r="A23" s="276"/>
      <c r="B23" s="277"/>
      <c r="C23" s="278"/>
      <c r="D23" s="278"/>
      <c r="E23" s="279"/>
      <c r="F23" s="280"/>
    </row>
    <row r="24" s="286" customFormat="true" ht="11.25" hidden="false" customHeight="false" outlineLevel="0" collapsed="false">
      <c r="A24" s="281"/>
      <c r="B24" s="282"/>
      <c r="C24" s="283"/>
      <c r="D24" s="284"/>
      <c r="E24" s="283"/>
      <c r="F24" s="285"/>
    </row>
    <row r="25" customFormat="false" ht="12" hidden="false" customHeight="false" outlineLevel="0" collapsed="false">
      <c r="A25" s="287"/>
      <c r="B25" s="288"/>
      <c r="C25" s="288"/>
      <c r="D25" s="288"/>
      <c r="E25" s="288"/>
      <c r="F25" s="289"/>
    </row>
    <row r="26" customFormat="false" ht="20.1" hidden="false" customHeight="true" outlineLevel="0" collapsed="false">
      <c r="A26" s="290" t="s">
        <v>37</v>
      </c>
      <c r="B26" s="290"/>
      <c r="C26" s="290"/>
      <c r="D26" s="290"/>
      <c r="E26" s="290"/>
      <c r="F26" s="290"/>
      <c r="G26" s="291"/>
    </row>
    <row r="27" customFormat="false" ht="20.1" hidden="false" customHeight="true" outlineLevel="0" collapsed="false">
      <c r="A27" s="292" t="s">
        <v>115</v>
      </c>
      <c r="B27" s="292"/>
      <c r="C27" s="292"/>
      <c r="D27" s="292"/>
      <c r="E27" s="292"/>
      <c r="F27" s="292"/>
      <c r="G27" s="291"/>
    </row>
    <row r="28" customFormat="false" ht="20.1" hidden="false" customHeight="true" outlineLevel="0" collapsed="false">
      <c r="A28" s="293" t="s">
        <v>39</v>
      </c>
      <c r="B28" s="293"/>
      <c r="C28" s="293"/>
      <c r="D28" s="293"/>
      <c r="E28" s="293"/>
      <c r="F28" s="293"/>
      <c r="G28" s="291"/>
    </row>
  </sheetData>
  <mergeCells count="10">
    <mergeCell ref="B1:E2"/>
    <mergeCell ref="A3:F3"/>
    <mergeCell ref="A8:A9"/>
    <mergeCell ref="B8:B9"/>
    <mergeCell ref="C8:C9"/>
    <mergeCell ref="D8:D9"/>
    <mergeCell ref="F8:F9"/>
    <mergeCell ref="A26:F26"/>
    <mergeCell ref="A27:F27"/>
    <mergeCell ref="A28:F28"/>
  </mergeCells>
  <printOptions headings="false" gridLines="false" gridLinesSet="true" horizontalCentered="true" verticalCentered="false"/>
  <pageMargins left="0.340277777777778" right="0.359722222222222" top="0.7875" bottom="0.370138888888889" header="0.511805555555555" footer="0.2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G40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42" activeCellId="0" sqref="A42"/>
    </sheetView>
  </sheetViews>
  <sheetFormatPr defaultColWidth="9.15625" defaultRowHeight="11.25" zeroHeight="false" outlineLevelRow="0" outlineLevelCol="0"/>
  <cols>
    <col collapsed="false" customWidth="true" hidden="false" outlineLevel="0" max="1" min="1" style="219" width="8.71"/>
    <col collapsed="false" customWidth="true" hidden="false" outlineLevel="0" max="2" min="2" style="220" width="40.71"/>
    <col collapsed="false" customWidth="true" hidden="false" outlineLevel="0" max="3" min="3" style="294" width="16"/>
    <col collapsed="false" customWidth="true" hidden="false" outlineLevel="0" max="4" min="4" style="222" width="17.86"/>
    <col collapsed="false" customWidth="true" hidden="false" outlineLevel="0" max="7" min="5" style="295" width="18.58"/>
    <col collapsed="false" customWidth="false" hidden="false" outlineLevel="0" max="255" min="8" style="220" width="9.14"/>
    <col collapsed="false" customWidth="true" hidden="false" outlineLevel="0" max="256" min="256" style="220" width="8.71"/>
    <col collapsed="false" customWidth="true" hidden="false" outlineLevel="0" max="257" min="257" style="220" width="40.71"/>
    <col collapsed="false" customWidth="true" hidden="false" outlineLevel="0" max="258" min="258" style="220" width="16"/>
    <col collapsed="false" customWidth="true" hidden="false" outlineLevel="0" max="259" min="259" style="220" width="17.86"/>
    <col collapsed="false" customWidth="true" hidden="false" outlineLevel="0" max="263" min="260" style="220" width="18.58"/>
    <col collapsed="false" customWidth="false" hidden="false" outlineLevel="0" max="511" min="264" style="220" width="9.14"/>
    <col collapsed="false" customWidth="true" hidden="false" outlineLevel="0" max="512" min="512" style="220" width="8.71"/>
    <col collapsed="false" customWidth="true" hidden="false" outlineLevel="0" max="513" min="513" style="220" width="40.71"/>
    <col collapsed="false" customWidth="true" hidden="false" outlineLevel="0" max="514" min="514" style="220" width="16"/>
    <col collapsed="false" customWidth="true" hidden="false" outlineLevel="0" max="515" min="515" style="220" width="17.86"/>
    <col collapsed="false" customWidth="true" hidden="false" outlineLevel="0" max="519" min="516" style="220" width="18.58"/>
    <col collapsed="false" customWidth="false" hidden="false" outlineLevel="0" max="767" min="520" style="220" width="9.14"/>
    <col collapsed="false" customWidth="true" hidden="false" outlineLevel="0" max="768" min="768" style="220" width="8.71"/>
    <col collapsed="false" customWidth="true" hidden="false" outlineLevel="0" max="769" min="769" style="220" width="40.71"/>
    <col collapsed="false" customWidth="true" hidden="false" outlineLevel="0" max="770" min="770" style="220" width="16"/>
    <col collapsed="false" customWidth="true" hidden="false" outlineLevel="0" max="771" min="771" style="220" width="17.86"/>
    <col collapsed="false" customWidth="true" hidden="false" outlineLevel="0" max="775" min="772" style="220" width="18.58"/>
    <col collapsed="false" customWidth="false" hidden="false" outlineLevel="0" max="1023" min="776" style="220" width="9.14"/>
    <col collapsed="false" customWidth="true" hidden="false" outlineLevel="0" max="1024" min="1024" style="220" width="8.71"/>
  </cols>
  <sheetData>
    <row r="1" customFormat="false" ht="30" hidden="false" customHeight="true" outlineLevel="0" collapsed="false">
      <c r="A1" s="5"/>
      <c r="B1" s="296"/>
      <c r="C1" s="297"/>
      <c r="D1" s="298"/>
      <c r="E1" s="299"/>
      <c r="F1" s="299"/>
      <c r="G1" s="299"/>
    </row>
    <row r="2" customFormat="false" ht="33.75" hidden="false" customHeight="true" outlineLevel="0" collapsed="false">
      <c r="A2" s="287"/>
      <c r="B2" s="220" t="s">
        <v>0</v>
      </c>
    </row>
    <row r="3" s="301" customFormat="true" ht="18" hidden="false" customHeight="true" outlineLevel="0" collapsed="false">
      <c r="A3" s="300" t="s">
        <v>337</v>
      </c>
      <c r="B3" s="300"/>
      <c r="C3" s="300"/>
      <c r="D3" s="300"/>
      <c r="E3" s="300"/>
      <c r="F3" s="300"/>
      <c r="G3" s="300"/>
    </row>
    <row r="4" s="230" customFormat="true" ht="18" hidden="false" customHeight="true" outlineLevel="0" collapsed="false">
      <c r="A4" s="302" t="n">
        <f aca="false">Sintético!A7</f>
        <v>0</v>
      </c>
      <c r="B4" s="302"/>
      <c r="C4" s="302"/>
      <c r="D4" s="302"/>
      <c r="E4" s="302"/>
      <c r="F4" s="302"/>
      <c r="G4" s="302"/>
    </row>
    <row r="5" s="230" customFormat="true" ht="18" hidden="false" customHeight="true" outlineLevel="0" collapsed="false">
      <c r="A5" s="303" t="n">
        <f aca="false">Sintético!A8</f>
        <v>0</v>
      </c>
      <c r="B5" s="303"/>
      <c r="C5" s="303"/>
      <c r="D5" s="303"/>
      <c r="E5" s="303"/>
      <c r="F5" s="303"/>
      <c r="G5" s="303"/>
    </row>
    <row r="6" s="230" customFormat="true" ht="18" hidden="false" customHeight="true" outlineLevel="0" collapsed="false">
      <c r="A6" s="304" t="s">
        <v>338</v>
      </c>
      <c r="B6" s="305"/>
      <c r="C6" s="306"/>
      <c r="D6" s="307"/>
      <c r="E6" s="308"/>
      <c r="F6" s="309"/>
      <c r="G6" s="310"/>
    </row>
    <row r="7" s="230" customFormat="true" ht="18" hidden="false" customHeight="true" outlineLevel="0" collapsed="false">
      <c r="A7" s="311" t="s">
        <v>118</v>
      </c>
      <c r="B7" s="312" t="s">
        <v>2</v>
      </c>
      <c r="C7" s="313" t="s">
        <v>339</v>
      </c>
      <c r="D7" s="314" t="s">
        <v>340</v>
      </c>
      <c r="E7" s="315"/>
      <c r="F7" s="316"/>
      <c r="G7" s="316"/>
    </row>
    <row r="8" s="230" customFormat="true" ht="18" hidden="false" customHeight="true" outlineLevel="0" collapsed="false">
      <c r="A8" s="311"/>
      <c r="B8" s="312"/>
      <c r="C8" s="313"/>
      <c r="D8" s="314"/>
      <c r="E8" s="317" t="s">
        <v>341</v>
      </c>
      <c r="F8" s="318" t="s">
        <v>342</v>
      </c>
      <c r="G8" s="317" t="s">
        <v>343</v>
      </c>
    </row>
    <row r="9" s="230" customFormat="true" ht="15" hidden="false" customHeight="true" outlineLevel="0" collapsed="false">
      <c r="A9" s="319" t="n">
        <v>1</v>
      </c>
      <c r="B9" s="320" t="str">
        <f aca="false">VLOOKUP(A9,Resumo!$A$10:$F$23,2,FALSE())</f>
        <v>ADMINISTRAÇÃO CTAG</v>
      </c>
      <c r="C9" s="321" t="e">
        <f aca="false">Resumo!D10</f>
        <v>#DIV/0!</v>
      </c>
      <c r="D9" s="322" t="n">
        <f aca="false">Resumo!F10</f>
        <v>0</v>
      </c>
      <c r="E9" s="323" t="e">
        <f aca="false">ROUND(SUM(E12,E14,E16,E18,E20,E22,E24,E26,E28)/($D$29-$D$9),3)</f>
        <v>#DIV/0!</v>
      </c>
      <c r="F9" s="324" t="e">
        <f aca="false">ROUND(SUM(F12,F14,F16,F18,F20,F22,F24,F26,F28)/($D$29-$D$9),3)</f>
        <v>#DIV/0!</v>
      </c>
      <c r="G9" s="323" t="e">
        <f aca="false">ROUND(SUM(G12,G14,G16,G18,G20,G22,G24,G26,G28)/($D$29-$D$9),3)</f>
        <v>#DIV/0!</v>
      </c>
    </row>
    <row r="10" s="230" customFormat="true" ht="15" hidden="false" customHeight="true" outlineLevel="0" collapsed="false">
      <c r="A10" s="319"/>
      <c r="B10" s="320"/>
      <c r="C10" s="321"/>
      <c r="D10" s="322"/>
      <c r="E10" s="325" t="e">
        <f aca="false">$D9*E9</f>
        <v>#DIV/0!</v>
      </c>
      <c r="F10" s="326" t="e">
        <f aca="false">$D9*F9</f>
        <v>#DIV/0!</v>
      </c>
      <c r="G10" s="325" t="e">
        <f aca="false">$D9*G9</f>
        <v>#DIV/0!</v>
      </c>
    </row>
    <row r="11" s="230" customFormat="true" ht="15" hidden="false" customHeight="true" outlineLevel="0" collapsed="false">
      <c r="A11" s="319" t="n">
        <v>2</v>
      </c>
      <c r="B11" s="320" t="str">
        <f aca="false">VLOOKUP(A11,Resumo!$A$10:$F$23,2,FALSE())</f>
        <v>SERVIÇOS PRELIMINARES CTAG</v>
      </c>
      <c r="C11" s="321" t="e">
        <f aca="false">Resumo!D11</f>
        <v>#DIV/0!</v>
      </c>
      <c r="D11" s="322" t="n">
        <f aca="false">Resumo!F11</f>
        <v>0</v>
      </c>
      <c r="E11" s="323" t="n">
        <v>0.6</v>
      </c>
      <c r="F11" s="324" t="n">
        <v>0.2</v>
      </c>
      <c r="G11" s="323" t="n">
        <v>0.2</v>
      </c>
    </row>
    <row r="12" s="230" customFormat="true" ht="15" hidden="false" customHeight="true" outlineLevel="0" collapsed="false">
      <c r="A12" s="319"/>
      <c r="B12" s="320"/>
      <c r="C12" s="321"/>
      <c r="D12" s="322"/>
      <c r="E12" s="325" t="n">
        <f aca="false">$D11*E11</f>
        <v>0</v>
      </c>
      <c r="F12" s="326" t="n">
        <f aca="false">$D11*F11</f>
        <v>0</v>
      </c>
      <c r="G12" s="325" t="n">
        <f aca="false">$D11*G11</f>
        <v>0</v>
      </c>
    </row>
    <row r="13" s="230" customFormat="true" ht="15" hidden="false" customHeight="true" outlineLevel="0" collapsed="false">
      <c r="A13" s="319" t="n">
        <v>3</v>
      </c>
      <c r="B13" s="320" t="str">
        <f aca="false">VLOOKUP(A13,Resumo!$A$10:$F$23,2,FALSE())</f>
        <v>DEMOLIÇÕES / REMOÇÕES CTAG</v>
      </c>
      <c r="C13" s="321" t="e">
        <f aca="false">Resumo!D12</f>
        <v>#DIV/0!</v>
      </c>
      <c r="D13" s="322" t="n">
        <f aca="false">Resumo!F12</f>
        <v>0</v>
      </c>
      <c r="E13" s="323" t="n">
        <v>0.6</v>
      </c>
      <c r="F13" s="324" t="n">
        <v>0.2</v>
      </c>
      <c r="G13" s="323" t="n">
        <v>0.2</v>
      </c>
    </row>
    <row r="14" s="230" customFormat="true" ht="15" hidden="false" customHeight="true" outlineLevel="0" collapsed="false">
      <c r="A14" s="319"/>
      <c r="B14" s="320"/>
      <c r="C14" s="321"/>
      <c r="D14" s="322"/>
      <c r="E14" s="325" t="n">
        <f aca="false">$D13*E13</f>
        <v>0</v>
      </c>
      <c r="F14" s="326" t="n">
        <f aca="false">$D13*F13</f>
        <v>0</v>
      </c>
      <c r="G14" s="325" t="n">
        <f aca="false">$D13*G13</f>
        <v>0</v>
      </c>
    </row>
    <row r="15" s="230" customFormat="true" ht="15" hidden="false" customHeight="true" outlineLevel="0" collapsed="false">
      <c r="A15" s="319" t="n">
        <v>4</v>
      </c>
      <c r="B15" s="320" t="str">
        <f aca="false">VLOOKUP(A15,Resumo!$A$10:$F$23,2,FALSE())</f>
        <v>SINALIZAÇÃO DE SEGURANÇA CTAG</v>
      </c>
      <c r="C15" s="321" t="e">
        <f aca="false">Resumo!D13</f>
        <v>#DIV/0!</v>
      </c>
      <c r="D15" s="322" t="n">
        <f aca="false">Resumo!F13</f>
        <v>0</v>
      </c>
      <c r="E15" s="323" t="n">
        <v>0.5</v>
      </c>
      <c r="F15" s="324" t="n">
        <v>0.5</v>
      </c>
      <c r="G15" s="323"/>
    </row>
    <row r="16" s="230" customFormat="true" ht="15" hidden="false" customHeight="true" outlineLevel="0" collapsed="false">
      <c r="A16" s="319"/>
      <c r="B16" s="320"/>
      <c r="C16" s="321"/>
      <c r="D16" s="322"/>
      <c r="E16" s="325" t="n">
        <f aca="false">$D15*E15</f>
        <v>0</v>
      </c>
      <c r="F16" s="326" t="n">
        <f aca="false">$D15*F15</f>
        <v>0</v>
      </c>
      <c r="G16" s="325" t="n">
        <f aca="false">$D15*G15</f>
        <v>0</v>
      </c>
    </row>
    <row r="17" s="230" customFormat="true" ht="15" hidden="false" customHeight="true" outlineLevel="0" collapsed="false">
      <c r="A17" s="319" t="n">
        <v>5</v>
      </c>
      <c r="B17" s="320" t="str">
        <f aca="false">VLOOKUP(A17,Resumo!$A$10:$F$23,2,FALSE())</f>
        <v>ILUMINAÇÃO DE EMERGÊNCIA, DETECÇÃO E BOTOEIRAS CTAG</v>
      </c>
      <c r="C17" s="321" t="e">
        <f aca="false">Resumo!D14</f>
        <v>#DIV/0!</v>
      </c>
      <c r="D17" s="322" t="n">
        <f aca="false">Resumo!F14</f>
        <v>0</v>
      </c>
      <c r="E17" s="323"/>
      <c r="F17" s="324" t="n">
        <v>0.6</v>
      </c>
      <c r="G17" s="323" t="n">
        <v>0.4</v>
      </c>
    </row>
    <row r="18" s="230" customFormat="true" ht="15" hidden="false" customHeight="true" outlineLevel="0" collapsed="false">
      <c r="A18" s="319"/>
      <c r="B18" s="320"/>
      <c r="C18" s="321"/>
      <c r="D18" s="322"/>
      <c r="E18" s="325" t="n">
        <f aca="false">$D17*E17</f>
        <v>0</v>
      </c>
      <c r="F18" s="326" t="n">
        <f aca="false">$D17*F17</f>
        <v>0</v>
      </c>
      <c r="G18" s="325" t="n">
        <f aca="false">$D17*G17</f>
        <v>0</v>
      </c>
    </row>
    <row r="19" s="230" customFormat="true" ht="15" hidden="false" customHeight="true" outlineLevel="0" collapsed="false">
      <c r="A19" s="319" t="n">
        <v>6</v>
      </c>
      <c r="B19" s="320" t="str">
        <f aca="false">VLOOKUP(A19,Resumo!$A$10:$F$23,2,FALSE())</f>
        <v>EXTINTORES DE INCÊNDIO CTAG</v>
      </c>
      <c r="C19" s="321" t="e">
        <f aca="false">Resumo!D15</f>
        <v>#DIV/0!</v>
      </c>
      <c r="D19" s="322" t="n">
        <f aca="false">Resumo!F15</f>
        <v>0</v>
      </c>
      <c r="E19" s="323"/>
      <c r="F19" s="324" t="n">
        <v>1</v>
      </c>
      <c r="G19" s="323"/>
    </row>
    <row r="20" s="230" customFormat="true" ht="15" hidden="false" customHeight="true" outlineLevel="0" collapsed="false">
      <c r="A20" s="319"/>
      <c r="B20" s="320"/>
      <c r="C20" s="321"/>
      <c r="D20" s="322"/>
      <c r="E20" s="325" t="n">
        <f aca="false">$D19*E19</f>
        <v>0</v>
      </c>
      <c r="F20" s="326" t="n">
        <f aca="false">$D19*F19</f>
        <v>0</v>
      </c>
      <c r="G20" s="325" t="n">
        <f aca="false">$D19*G19</f>
        <v>0</v>
      </c>
    </row>
    <row r="21" s="230" customFormat="true" ht="15" hidden="false" customHeight="true" outlineLevel="0" collapsed="false">
      <c r="A21" s="319" t="n">
        <v>7</v>
      </c>
      <c r="B21" s="320" t="str">
        <f aca="false">VLOOKUP(A21,Resumo!$A$10:$F$23,2,FALSE())</f>
        <v>SAÍDAS DE EMERGÊNCIA CTAG</v>
      </c>
      <c r="C21" s="321" t="e">
        <f aca="false">Resumo!D16</f>
        <v>#DIV/0!</v>
      </c>
      <c r="D21" s="322" t="n">
        <f aca="false">Resumo!F16</f>
        <v>0</v>
      </c>
      <c r="E21" s="323" t="n">
        <v>0.6</v>
      </c>
      <c r="F21" s="324"/>
      <c r="G21" s="323" t="n">
        <v>0.4</v>
      </c>
    </row>
    <row r="22" s="230" customFormat="true" ht="15" hidden="false" customHeight="true" outlineLevel="0" collapsed="false">
      <c r="A22" s="319"/>
      <c r="B22" s="320"/>
      <c r="C22" s="321"/>
      <c r="D22" s="322"/>
      <c r="E22" s="325" t="n">
        <f aca="false">$D21*E21</f>
        <v>0</v>
      </c>
      <c r="F22" s="326" t="n">
        <f aca="false">$D21*F21</f>
        <v>0</v>
      </c>
      <c r="G22" s="325" t="n">
        <f aca="false">$D21*G21</f>
        <v>0</v>
      </c>
    </row>
    <row r="23" s="230" customFormat="true" ht="15" hidden="false" customHeight="true" outlineLevel="0" collapsed="false">
      <c r="A23" s="319" t="n">
        <v>8</v>
      </c>
      <c r="B23" s="320" t="str">
        <f aca="false">VLOOKUP(A23,Resumo!$A$10:$F$23,2,FALSE())</f>
        <v>HIDRANTES DE PAREDE CTAG</v>
      </c>
      <c r="C23" s="321" t="e">
        <f aca="false">Resumo!D17</f>
        <v>#DIV/0!</v>
      </c>
      <c r="D23" s="322" t="n">
        <f aca="false">Resumo!F17</f>
        <v>0</v>
      </c>
      <c r="E23" s="323" t="n">
        <v>0.2</v>
      </c>
      <c r="F23" s="324" t="n">
        <v>0.2</v>
      </c>
      <c r="G23" s="323" t="n">
        <v>0.6</v>
      </c>
    </row>
    <row r="24" s="230" customFormat="true" ht="15" hidden="false" customHeight="true" outlineLevel="0" collapsed="false">
      <c r="A24" s="319"/>
      <c r="B24" s="320"/>
      <c r="C24" s="321"/>
      <c r="D24" s="322"/>
      <c r="E24" s="325" t="n">
        <f aca="false">$D23*E23</f>
        <v>0</v>
      </c>
      <c r="F24" s="326" t="n">
        <f aca="false">$D23*F23</f>
        <v>0</v>
      </c>
      <c r="G24" s="325" t="n">
        <f aca="false">$D23*G23</f>
        <v>0</v>
      </c>
    </row>
    <row r="25" customFormat="false" ht="15" hidden="false" customHeight="true" outlineLevel="0" collapsed="false">
      <c r="A25" s="319" t="n">
        <v>9</v>
      </c>
      <c r="B25" s="320" t="str">
        <f aca="false">VLOOKUP(A25,Resumo!$A$10:$F$79,2,FALSE())</f>
        <v>SPDA CTAG</v>
      </c>
      <c r="C25" s="321" t="e">
        <f aca="false">Resumo!D18</f>
        <v>#DIV/0!</v>
      </c>
      <c r="D25" s="322" t="n">
        <f aca="false">Resumo!F18</f>
        <v>0</v>
      </c>
      <c r="E25" s="323"/>
      <c r="F25" s="324" t="n">
        <v>0.8</v>
      </c>
      <c r="G25" s="323" t="n">
        <v>0.2</v>
      </c>
    </row>
    <row r="26" customFormat="false" ht="15" hidden="false" customHeight="true" outlineLevel="0" collapsed="false">
      <c r="A26" s="319"/>
      <c r="B26" s="320"/>
      <c r="C26" s="321"/>
      <c r="D26" s="322"/>
      <c r="E26" s="325" t="n">
        <f aca="false">$D25*E25</f>
        <v>0</v>
      </c>
      <c r="F26" s="326" t="n">
        <f aca="false">$D25*F25</f>
        <v>0</v>
      </c>
      <c r="G26" s="325" t="n">
        <f aca="false">$D25*G25</f>
        <v>0</v>
      </c>
    </row>
    <row r="27" s="230" customFormat="true" ht="15" hidden="false" customHeight="true" outlineLevel="0" collapsed="false">
      <c r="A27" s="319" t="n">
        <v>10</v>
      </c>
      <c r="B27" s="320" t="str">
        <f aca="false">VLOOKUP(A27,Resumo!$A$10:$F$23,2,FALSE())</f>
        <v>ADEQUAÇÕES RESERVATÓRIO E CASA DE MÁQUINAS CTAG</v>
      </c>
      <c r="C27" s="321" t="e">
        <f aca="false">Resumo!D19</f>
        <v>#DIV/0!</v>
      </c>
      <c r="D27" s="322" t="n">
        <f aca="false">Resumo!F19</f>
        <v>0</v>
      </c>
      <c r="E27" s="323"/>
      <c r="F27" s="324" t="n">
        <v>0.3</v>
      </c>
      <c r="G27" s="323" t="n">
        <v>0.7</v>
      </c>
    </row>
    <row r="28" s="230" customFormat="true" ht="15" hidden="false" customHeight="true" outlineLevel="0" collapsed="false">
      <c r="A28" s="319"/>
      <c r="B28" s="320"/>
      <c r="C28" s="321"/>
      <c r="D28" s="322"/>
      <c r="E28" s="325" t="n">
        <f aca="false">$D27*E27</f>
        <v>0</v>
      </c>
      <c r="F28" s="326" t="n">
        <f aca="false">$D27*F27</f>
        <v>0</v>
      </c>
      <c r="G28" s="325" t="n">
        <f aca="false">$D27*G27</f>
        <v>0</v>
      </c>
    </row>
    <row r="29" s="332" customFormat="true" ht="22.5" hidden="false" customHeight="true" outlineLevel="0" collapsed="false">
      <c r="A29" s="327" t="s">
        <v>344</v>
      </c>
      <c r="B29" s="327"/>
      <c r="C29" s="328" t="e">
        <f aca="false">SUM(C9:C28)</f>
        <v>#DIV/0!</v>
      </c>
      <c r="D29" s="329" t="n">
        <f aca="false">SUM(D9:D28)</f>
        <v>0</v>
      </c>
      <c r="E29" s="330" t="e">
        <f aca="false">E28+E26+E24+E22+E20+E18+E16+E14+E12+E10</f>
        <v>#DIV/0!</v>
      </c>
      <c r="F29" s="331" t="e">
        <f aca="false">F28+F26+F24+F22+F20+F18+F16+F14+F12+F10</f>
        <v>#DIV/0!</v>
      </c>
      <c r="G29" s="330" t="e">
        <f aca="false">G28+G26+G24+G22+G20+G18+G16+G14+G12+G10</f>
        <v>#DIV/0!</v>
      </c>
    </row>
    <row r="30" s="332" customFormat="true" ht="22.5" hidden="false" customHeight="true" outlineLevel="0" collapsed="false">
      <c r="A30" s="333" t="s">
        <v>345</v>
      </c>
      <c r="B30" s="333"/>
      <c r="C30" s="334"/>
      <c r="D30" s="335"/>
      <c r="E30" s="336" t="e">
        <f aca="false">E29</f>
        <v>#DIV/0!</v>
      </c>
      <c r="F30" s="337" t="e">
        <f aca="false">F29+E30</f>
        <v>#DIV/0!</v>
      </c>
      <c r="G30" s="336" t="e">
        <f aca="false">G29+F30</f>
        <v>#DIV/0!</v>
      </c>
    </row>
    <row r="31" s="332" customFormat="true" ht="15" hidden="false" customHeight="true" outlineLevel="0" collapsed="false">
      <c r="A31" s="333" t="s">
        <v>346</v>
      </c>
      <c r="B31" s="333"/>
      <c r="C31" s="334"/>
      <c r="D31" s="338"/>
      <c r="E31" s="339" t="e">
        <f aca="false">E29/$D$29</f>
        <v>#DIV/0!</v>
      </c>
      <c r="F31" s="340" t="e">
        <f aca="false">F29/$D$29</f>
        <v>#DIV/0!</v>
      </c>
      <c r="G31" s="339" t="e">
        <f aca="false">G29/$D$29</f>
        <v>#DIV/0!</v>
      </c>
    </row>
    <row r="32" s="332" customFormat="true" ht="15" hidden="false" customHeight="true" outlineLevel="0" collapsed="false">
      <c r="A32" s="341" t="s">
        <v>347</v>
      </c>
      <c r="B32" s="341"/>
      <c r="C32" s="342"/>
      <c r="D32" s="343"/>
      <c r="E32" s="344" t="e">
        <f aca="false">E31</f>
        <v>#DIV/0!</v>
      </c>
      <c r="F32" s="345" t="e">
        <f aca="false">F31+E32</f>
        <v>#DIV/0!</v>
      </c>
      <c r="G32" s="344" t="e">
        <f aca="false">G31+F32</f>
        <v>#DIV/0!</v>
      </c>
    </row>
    <row r="33" customFormat="false" ht="11.25" hidden="false" customHeight="false" outlineLevel="0" collapsed="false">
      <c r="A33" s="287"/>
    </row>
    <row r="34" customFormat="false" ht="11.25" hidden="false" customHeight="false" outlineLevel="0" collapsed="false">
      <c r="A34" s="287"/>
    </row>
    <row r="35" customFormat="false" ht="11.25" hidden="false" customHeight="false" outlineLevel="0" collapsed="false">
      <c r="A35" s="287"/>
    </row>
    <row r="36" customFormat="false" ht="12" hidden="false" customHeight="false" outlineLevel="0" collapsed="false">
      <c r="A36" s="287"/>
      <c r="B36" s="288"/>
    </row>
    <row r="37" customFormat="false" ht="12.75" hidden="false" customHeight="false" outlineLevel="0" collapsed="false">
      <c r="A37" s="287"/>
      <c r="B37" s="346"/>
    </row>
    <row r="38" customFormat="false" ht="20.1" hidden="false" customHeight="true" outlineLevel="0" collapsed="false">
      <c r="A38" s="347" t="s">
        <v>37</v>
      </c>
      <c r="B38" s="347"/>
      <c r="C38" s="347"/>
      <c r="D38" s="347"/>
      <c r="E38" s="347"/>
      <c r="F38" s="347"/>
      <c r="G38" s="347"/>
    </row>
    <row r="39" customFormat="false" ht="20.1" hidden="false" customHeight="true" outlineLevel="0" collapsed="false">
      <c r="A39" s="348" t="s">
        <v>115</v>
      </c>
      <c r="B39" s="348"/>
      <c r="C39" s="348"/>
      <c r="D39" s="348"/>
      <c r="E39" s="348"/>
      <c r="F39" s="348"/>
      <c r="G39" s="348"/>
    </row>
    <row r="40" customFormat="false" ht="20.1" hidden="false" customHeight="true" outlineLevel="0" collapsed="false">
      <c r="A40" s="349" t="s">
        <v>39</v>
      </c>
      <c r="B40" s="349"/>
      <c r="C40" s="349"/>
      <c r="D40" s="349"/>
      <c r="E40" s="349"/>
      <c r="F40" s="349"/>
      <c r="G40" s="349"/>
    </row>
  </sheetData>
  <mergeCells count="54">
    <mergeCell ref="A3:G3"/>
    <mergeCell ref="A4:G4"/>
    <mergeCell ref="A5:G5"/>
    <mergeCell ref="A7:A8"/>
    <mergeCell ref="B7:B8"/>
    <mergeCell ref="C7:C8"/>
    <mergeCell ref="D7:D8"/>
    <mergeCell ref="A9:A10"/>
    <mergeCell ref="B9:B10"/>
    <mergeCell ref="C9:C10"/>
    <mergeCell ref="D9:D10"/>
    <mergeCell ref="A11:A12"/>
    <mergeCell ref="B11:B12"/>
    <mergeCell ref="C11:C12"/>
    <mergeCell ref="D11:D12"/>
    <mergeCell ref="A13:A14"/>
    <mergeCell ref="B13:B14"/>
    <mergeCell ref="C13:C14"/>
    <mergeCell ref="D13:D14"/>
    <mergeCell ref="A15:A16"/>
    <mergeCell ref="B15:B16"/>
    <mergeCell ref="C15:C16"/>
    <mergeCell ref="D15:D16"/>
    <mergeCell ref="A17:A18"/>
    <mergeCell ref="B17:B18"/>
    <mergeCell ref="C17:C18"/>
    <mergeCell ref="D17:D18"/>
    <mergeCell ref="A19:A20"/>
    <mergeCell ref="B19:B20"/>
    <mergeCell ref="C19:C20"/>
    <mergeCell ref="D19:D20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B29"/>
    <mergeCell ref="A30:B30"/>
    <mergeCell ref="A31:B31"/>
    <mergeCell ref="A32:B32"/>
    <mergeCell ref="A38:G38"/>
    <mergeCell ref="A39:G39"/>
    <mergeCell ref="A40:G40"/>
  </mergeCells>
  <conditionalFormatting sqref="E10:G10">
    <cfRule type="cellIs" priority="2" operator="greaterThan" aboveAverage="0" equalAverage="0" bottom="0" percent="0" rank="0" text="" dxfId="0">
      <formula>0</formula>
    </cfRule>
  </conditionalFormatting>
  <conditionalFormatting sqref="E12:G12">
    <cfRule type="cellIs" priority="3" operator="greaterThan" aboveAverage="0" equalAverage="0" bottom="0" percent="0" rank="0" text="" dxfId="1">
      <formula>0</formula>
    </cfRule>
  </conditionalFormatting>
  <conditionalFormatting sqref="E14:G14">
    <cfRule type="cellIs" priority="4" operator="greaterThan" aboveAverage="0" equalAverage="0" bottom="0" percent="0" rank="0" text="" dxfId="2">
      <formula>0</formula>
    </cfRule>
  </conditionalFormatting>
  <conditionalFormatting sqref="E16:G16">
    <cfRule type="cellIs" priority="5" operator="greaterThan" aboveAverage="0" equalAverage="0" bottom="0" percent="0" rank="0" text="" dxfId="3">
      <formula>0</formula>
    </cfRule>
  </conditionalFormatting>
  <conditionalFormatting sqref="E18:G18">
    <cfRule type="cellIs" priority="6" operator="greaterThan" aboveAverage="0" equalAverage="0" bottom="0" percent="0" rank="0" text="" dxfId="4">
      <formula>0</formula>
    </cfRule>
  </conditionalFormatting>
  <conditionalFormatting sqref="E20:G20">
    <cfRule type="cellIs" priority="7" operator="greaterThan" aboveAverage="0" equalAverage="0" bottom="0" percent="0" rank="0" text="" dxfId="5">
      <formula>0</formula>
    </cfRule>
  </conditionalFormatting>
  <conditionalFormatting sqref="E22:G22">
    <cfRule type="cellIs" priority="8" operator="greaterThan" aboveAverage="0" equalAverage="0" bottom="0" percent="0" rank="0" text="" dxfId="6">
      <formula>0</formula>
    </cfRule>
  </conditionalFormatting>
  <conditionalFormatting sqref="E24:G24">
    <cfRule type="cellIs" priority="9" operator="greaterThan" aboveAverage="0" equalAverage="0" bottom="0" percent="0" rank="0" text="" dxfId="7">
      <formula>0</formula>
    </cfRule>
  </conditionalFormatting>
  <conditionalFormatting sqref="E26:G26">
    <cfRule type="cellIs" priority="10" operator="greaterThan" aboveAverage="0" equalAverage="0" bottom="0" percent="0" rank="0" text="" dxfId="8">
      <formula>0</formula>
    </cfRule>
  </conditionalFormatting>
  <conditionalFormatting sqref="E28:G28">
    <cfRule type="cellIs" priority="11" operator="greaterThan" aboveAverage="0" equalAverage="0" bottom="0" percent="0" rank="0" text="" dxfId="9">
      <formula>0</formula>
    </cfRule>
  </conditionalFormatting>
  <printOptions headings="false" gridLines="false" gridLinesSet="true" horizontalCentered="true" verticalCentered="false"/>
  <pageMargins left="0.379861111111111" right="0.359722222222222" top="0.75" bottom="0.309722222222222" header="0.511805555555555" footer="0.511805555555555"/>
  <pageSetup paperSize="8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H22"/>
  <sheetViews>
    <sheetView showFormulas="false" showGridLines="true" showRowColHeaders="true" showZeros="true" rightToLeft="false" tabSelected="true" showOutlineSymbols="true" defaultGridColor="true" view="pageBreakPreview" topLeftCell="A1" colorId="64" zoomScale="80" zoomScaleNormal="100" zoomScalePageLayoutView="80" workbookViewId="0">
      <selection pane="topLeft" activeCell="A42" activeCellId="0" sqref="A42"/>
    </sheetView>
  </sheetViews>
  <sheetFormatPr defaultColWidth="8.6875" defaultRowHeight="15" zeroHeight="false" outlineLevelRow="0" outlineLevelCol="0"/>
  <cols>
    <col collapsed="false" customWidth="true" hidden="false" outlineLevel="0" max="2" min="2" style="0" width="68.86"/>
    <col collapsed="false" customWidth="true" hidden="false" outlineLevel="0" max="3" min="3" style="0" width="14.43"/>
    <col collapsed="false" customWidth="true" hidden="false" outlineLevel="0" max="4" min="4" style="0" width="17.71"/>
    <col collapsed="false" customWidth="true" hidden="false" outlineLevel="0" max="5" min="5" style="0" width="14.86"/>
    <col collapsed="false" customWidth="true" hidden="false" outlineLevel="0" max="6" min="6" style="0" width="17.71"/>
    <col collapsed="false" customWidth="true" hidden="false" outlineLevel="0" max="7" min="7" style="0" width="10.58"/>
    <col collapsed="false" customWidth="true" hidden="false" outlineLevel="0" max="8" min="8" style="0" width="15.71"/>
    <col collapsed="false" customWidth="true" hidden="false" outlineLevel="0" max="9" min="9" style="0" width="12.42"/>
  </cols>
  <sheetData>
    <row r="2" customFormat="false" ht="15" hidden="false" customHeight="false" outlineLevel="0" collapsed="false">
      <c r="A2" s="350" t="s">
        <v>0</v>
      </c>
      <c r="B2" s="350"/>
      <c r="C2" s="350"/>
      <c r="D2" s="350"/>
      <c r="E2" s="350"/>
      <c r="F2" s="350"/>
      <c r="G2" s="351" t="s">
        <v>348</v>
      </c>
      <c r="H2" s="351" t="s">
        <v>9</v>
      </c>
    </row>
    <row r="3" customFormat="false" ht="31.5" hidden="false" customHeight="true" outlineLevel="0" collapsed="false">
      <c r="A3" s="350"/>
      <c r="B3" s="350"/>
      <c r="C3" s="350"/>
      <c r="D3" s="350"/>
      <c r="E3" s="350"/>
      <c r="F3" s="350"/>
      <c r="G3" s="352" t="s">
        <v>72</v>
      </c>
      <c r="H3" s="353" t="n">
        <v>0.8</v>
      </c>
    </row>
    <row r="4" customFormat="false" ht="15" hidden="false" customHeight="true" outlineLevel="0" collapsed="false">
      <c r="A4" s="354" t="s">
        <v>349</v>
      </c>
      <c r="B4" s="354"/>
      <c r="C4" s="354"/>
      <c r="D4" s="354"/>
      <c r="E4" s="354"/>
      <c r="F4" s="354"/>
      <c r="G4" s="352" t="s">
        <v>95</v>
      </c>
      <c r="H4" s="353" t="n">
        <v>0.95</v>
      </c>
    </row>
    <row r="5" customFormat="false" ht="15" hidden="false" customHeight="false" outlineLevel="0" collapsed="false">
      <c r="A5" s="355"/>
      <c r="B5" s="355"/>
      <c r="C5" s="356"/>
      <c r="D5" s="357"/>
      <c r="E5" s="357"/>
      <c r="F5" s="357"/>
      <c r="G5" s="358" t="s">
        <v>107</v>
      </c>
      <c r="H5" s="353" t="n">
        <v>1</v>
      </c>
    </row>
    <row r="6" customFormat="false" ht="15" hidden="false" customHeight="false" outlineLevel="0" collapsed="false">
      <c r="A6" s="356" t="str">
        <f aca="false">Sintético!D9</f>
        <v>Referência de Preços: SINAPI - Distrito Federal - RT de 10/10/2024 (Não Desonerado)</v>
      </c>
      <c r="B6" s="355"/>
      <c r="C6" s="356"/>
      <c r="D6" s="357"/>
      <c r="E6" s="357"/>
      <c r="F6" s="357"/>
      <c r="H6" s="359"/>
    </row>
    <row r="7" customFormat="false" ht="15" hidden="false" customHeight="false" outlineLevel="0" collapsed="false">
      <c r="A7" s="355"/>
      <c r="B7" s="355"/>
      <c r="C7" s="360"/>
      <c r="D7" s="357"/>
      <c r="E7" s="357"/>
      <c r="F7" s="357"/>
    </row>
    <row r="9" customFormat="false" ht="15" hidden="false" customHeight="true" outlineLevel="0" collapsed="false">
      <c r="A9" s="361" t="s">
        <v>118</v>
      </c>
      <c r="B9" s="246" t="s">
        <v>2</v>
      </c>
      <c r="C9" s="247" t="s">
        <v>333</v>
      </c>
      <c r="D9" s="247" t="s">
        <v>339</v>
      </c>
      <c r="E9" s="248" t="s">
        <v>350</v>
      </c>
      <c r="F9" s="248" t="s">
        <v>351</v>
      </c>
    </row>
    <row r="10" customFormat="false" ht="34.5" hidden="false" customHeight="true" outlineLevel="0" collapsed="false">
      <c r="A10" s="361"/>
      <c r="B10" s="246"/>
      <c r="C10" s="247"/>
      <c r="D10" s="247"/>
      <c r="E10" s="248"/>
      <c r="F10" s="248"/>
      <c r="G10" s="362"/>
      <c r="H10" s="363"/>
    </row>
    <row r="11" customFormat="false" ht="15" hidden="false" customHeight="false" outlineLevel="0" collapsed="false">
      <c r="A11" s="352" t="n">
        <v>8</v>
      </c>
      <c r="B11" s="357" t="str">
        <f aca="false">Resumo!B17</f>
        <v>HIDRANTES DE PAREDE CTAG</v>
      </c>
      <c r="C11" s="364" t="n">
        <f aca="false">Resumo!F17</f>
        <v>0</v>
      </c>
      <c r="D11" s="365" t="e">
        <f aca="false">Resumo!D17</f>
        <v>#DIV/0!</v>
      </c>
      <c r="E11" s="366" t="e">
        <f aca="false">D11</f>
        <v>#DIV/0!</v>
      </c>
      <c r="F11" s="367" t="e">
        <f aca="false">IF(E11&lt;=$H$3,"A",IF(E11&lt;=$H$4,"B","C"))</f>
        <v>#DIV/0!</v>
      </c>
      <c r="G11" s="362"/>
      <c r="H11" s="363"/>
    </row>
    <row r="12" customFormat="false" ht="15" hidden="false" customHeight="false" outlineLevel="0" collapsed="false">
      <c r="A12" s="352" t="n">
        <v>9</v>
      </c>
      <c r="B12" s="357" t="str">
        <f aca="false">Resumo!B18</f>
        <v>SPDA CTAG</v>
      </c>
      <c r="C12" s="364" t="n">
        <f aca="false">Resumo!F18</f>
        <v>0</v>
      </c>
      <c r="D12" s="365" t="e">
        <f aca="false">Resumo!D18</f>
        <v>#DIV/0!</v>
      </c>
      <c r="E12" s="366" t="e">
        <f aca="false">E11+D12</f>
        <v>#DIV/0!</v>
      </c>
      <c r="F12" s="367" t="e">
        <f aca="false">IF(E12&lt;=$H$3,"A",IF(E12&lt;=$H$4,"B","C"))</f>
        <v>#DIV/0!</v>
      </c>
      <c r="G12" s="362"/>
      <c r="H12" s="363"/>
    </row>
    <row r="13" customFormat="false" ht="15" hidden="false" customHeight="false" outlineLevel="0" collapsed="false">
      <c r="A13" s="352" t="n">
        <v>5</v>
      </c>
      <c r="B13" s="357" t="str">
        <f aca="false">Resumo!B14</f>
        <v>ILUMINAÇÃO DE EMERGÊNCIA, DETECÇÃO E BOTOEIRAS CTAG</v>
      </c>
      <c r="C13" s="364" t="n">
        <f aca="false">Resumo!F14</f>
        <v>0</v>
      </c>
      <c r="D13" s="365" t="e">
        <f aca="false">Resumo!D14</f>
        <v>#DIV/0!</v>
      </c>
      <c r="E13" s="366" t="e">
        <f aca="false">E12+D13</f>
        <v>#DIV/0!</v>
      </c>
      <c r="F13" s="367" t="e">
        <f aca="false">IF(E13&lt;=$H$3,"A",IF(E13&lt;=$H$4,"B","C"))</f>
        <v>#DIV/0!</v>
      </c>
      <c r="G13" s="362"/>
      <c r="H13" s="363"/>
    </row>
    <row r="14" customFormat="false" ht="15" hidden="false" customHeight="false" outlineLevel="0" collapsed="false">
      <c r="A14" s="352" t="n">
        <v>7</v>
      </c>
      <c r="B14" s="357" t="str">
        <f aca="false">Resumo!B16</f>
        <v>SAÍDAS DE EMERGÊNCIA CTAG</v>
      </c>
      <c r="C14" s="364" t="n">
        <f aca="false">Resumo!F16</f>
        <v>0</v>
      </c>
      <c r="D14" s="365" t="e">
        <f aca="false">Resumo!D16</f>
        <v>#DIV/0!</v>
      </c>
      <c r="E14" s="366" t="e">
        <f aca="false">E13+D14</f>
        <v>#DIV/0!</v>
      </c>
      <c r="F14" s="367" t="e">
        <f aca="false">IF(E14&lt;=$H$3,"A",IF(E14&lt;=$H$4,"B","C"))</f>
        <v>#DIV/0!</v>
      </c>
      <c r="G14" s="362"/>
      <c r="H14" s="363"/>
    </row>
    <row r="15" customFormat="false" ht="15" hidden="false" customHeight="false" outlineLevel="0" collapsed="false">
      <c r="A15" s="352" t="n">
        <v>1</v>
      </c>
      <c r="B15" s="357" t="str">
        <f aca="false">Resumo!B10</f>
        <v>ADMINISTRAÇÃO CTAG</v>
      </c>
      <c r="C15" s="364" t="n">
        <f aca="false">Resumo!F10</f>
        <v>0</v>
      </c>
      <c r="D15" s="365" t="e">
        <f aca="false">Resumo!D10</f>
        <v>#DIV/0!</v>
      </c>
      <c r="E15" s="366" t="e">
        <f aca="false">E14+D15</f>
        <v>#DIV/0!</v>
      </c>
      <c r="F15" s="367" t="e">
        <f aca="false">IF(E15&lt;=$H$3,"A",IF(E15&lt;=$H$4,"B","C"))</f>
        <v>#DIV/0!</v>
      </c>
      <c r="G15" s="362"/>
      <c r="H15" s="363"/>
    </row>
    <row r="16" customFormat="false" ht="15" hidden="false" customHeight="false" outlineLevel="0" collapsed="false">
      <c r="A16" s="352" t="n">
        <v>6</v>
      </c>
      <c r="B16" s="357" t="str">
        <f aca="false">Resumo!B15</f>
        <v>EXTINTORES DE INCÊNDIO CTAG</v>
      </c>
      <c r="C16" s="364" t="n">
        <f aca="false">Resumo!F15</f>
        <v>0</v>
      </c>
      <c r="D16" s="365" t="e">
        <f aca="false">Resumo!D15</f>
        <v>#DIV/0!</v>
      </c>
      <c r="E16" s="366" t="e">
        <f aca="false">E15+D16</f>
        <v>#DIV/0!</v>
      </c>
      <c r="F16" s="367" t="e">
        <f aca="false">IF(E16&lt;=$H$3,"A",IF(E16&lt;=$H$4,"B","C"))</f>
        <v>#DIV/0!</v>
      </c>
      <c r="G16" s="362"/>
      <c r="H16" s="363"/>
    </row>
    <row r="17" customFormat="false" ht="15" hidden="false" customHeight="false" outlineLevel="0" collapsed="false">
      <c r="A17" s="352" t="n">
        <v>4</v>
      </c>
      <c r="B17" s="357" t="str">
        <f aca="false">Resumo!B13</f>
        <v>SINALIZAÇÃO DE SEGURANÇA CTAG</v>
      </c>
      <c r="C17" s="364" t="n">
        <f aca="false">Resumo!F13</f>
        <v>0</v>
      </c>
      <c r="D17" s="365" t="e">
        <f aca="false">Resumo!D13</f>
        <v>#DIV/0!</v>
      </c>
      <c r="E17" s="366" t="e">
        <f aca="false">E16+D17</f>
        <v>#DIV/0!</v>
      </c>
      <c r="F17" s="367" t="e">
        <f aca="false">IF(E17&lt;=$H$3,"A",IF(E17&lt;=$H$4,"B","C"))</f>
        <v>#DIV/0!</v>
      </c>
      <c r="G17" s="362"/>
      <c r="H17" s="363"/>
    </row>
    <row r="18" customFormat="false" ht="15" hidden="false" customHeight="false" outlineLevel="0" collapsed="false">
      <c r="A18" s="352" t="n">
        <v>10</v>
      </c>
      <c r="B18" s="357" t="str">
        <f aca="false">Resumo!B19</f>
        <v>ADEQUAÇÕES RESERVATÓRIO E CASA DE MÁQUINAS CTAG</v>
      </c>
      <c r="C18" s="364" t="n">
        <f aca="false">Resumo!F19</f>
        <v>0</v>
      </c>
      <c r="D18" s="365" t="e">
        <f aca="false">Resumo!D19</f>
        <v>#DIV/0!</v>
      </c>
      <c r="E18" s="366" t="e">
        <f aca="false">E17+D18</f>
        <v>#DIV/0!</v>
      </c>
      <c r="F18" s="367" t="e">
        <f aca="false">IF(E18&lt;=$H$3,"A",IF(E18&lt;=$H$4,"B","C"))</f>
        <v>#DIV/0!</v>
      </c>
      <c r="G18" s="362"/>
      <c r="H18" s="363"/>
    </row>
    <row r="19" customFormat="false" ht="15" hidden="false" customHeight="false" outlineLevel="0" collapsed="false">
      <c r="A19" s="352" t="n">
        <v>2</v>
      </c>
      <c r="B19" s="357" t="str">
        <f aca="false">Resumo!B11</f>
        <v>SERVIÇOS PRELIMINARES CTAG</v>
      </c>
      <c r="C19" s="364" t="n">
        <f aca="false">Resumo!F11</f>
        <v>0</v>
      </c>
      <c r="D19" s="365" t="e">
        <f aca="false">Resumo!D11</f>
        <v>#DIV/0!</v>
      </c>
      <c r="E19" s="366" t="e">
        <f aca="false">E18+D19</f>
        <v>#DIV/0!</v>
      </c>
      <c r="F19" s="367" t="e">
        <f aca="false">IF(E19&lt;=$H$3,"A",IF(E19&lt;=$H$4,"B","C"))</f>
        <v>#DIV/0!</v>
      </c>
      <c r="G19" s="362"/>
      <c r="H19" s="363"/>
    </row>
    <row r="20" customFormat="false" ht="15" hidden="false" customHeight="false" outlineLevel="0" collapsed="false">
      <c r="A20" s="352" t="n">
        <v>3</v>
      </c>
      <c r="B20" s="357" t="str">
        <f aca="false">Resumo!B12</f>
        <v>DEMOLIÇÕES / REMOÇÕES CTAG</v>
      </c>
      <c r="C20" s="364" t="n">
        <f aca="false">Resumo!F12</f>
        <v>0</v>
      </c>
      <c r="D20" s="365" t="e">
        <f aca="false">Resumo!D12</f>
        <v>#DIV/0!</v>
      </c>
      <c r="E20" s="366" t="e">
        <f aca="false">E19+D20</f>
        <v>#DIV/0!</v>
      </c>
      <c r="F20" s="367" t="e">
        <f aca="false">IF(E20&lt;=$H$3,"A",IF(E20&lt;=$H$4,"B","C"))</f>
        <v>#DIV/0!</v>
      </c>
      <c r="G20" s="362"/>
      <c r="H20" s="363"/>
    </row>
    <row r="21" customFormat="false" ht="15" hidden="false" customHeight="false" outlineLevel="0" collapsed="false">
      <c r="A21" s="368"/>
      <c r="B21" s="369" t="s">
        <v>352</v>
      </c>
      <c r="C21" s="370" t="n">
        <f aca="false">SUM(C11:C20)</f>
        <v>0</v>
      </c>
      <c r="D21" s="368"/>
      <c r="E21" s="368"/>
      <c r="F21" s="371"/>
      <c r="G21" s="362"/>
    </row>
    <row r="22" customFormat="false" ht="15" hidden="false" customHeight="false" outlineLevel="0" collapsed="false">
      <c r="A22" s="372"/>
      <c r="B22" s="373"/>
      <c r="C22" s="373"/>
      <c r="D22" s="373"/>
      <c r="E22" s="373"/>
      <c r="F22" s="374"/>
    </row>
  </sheetData>
  <mergeCells count="8">
    <mergeCell ref="A2:F3"/>
    <mergeCell ref="A4:F4"/>
    <mergeCell ref="A9:A10"/>
    <mergeCell ref="B9:B10"/>
    <mergeCell ref="C9:C10"/>
    <mergeCell ref="D9:D10"/>
    <mergeCell ref="E9:E10"/>
    <mergeCell ref="F9:F10"/>
  </mergeCells>
  <conditionalFormatting sqref="F11:F20">
    <cfRule type="containsText" priority="2" operator="containsText" aboveAverage="0" equalAverage="0" bottom="0" percent="0" rank="0" text="C" dxfId="10">
      <formula>NOT(ISERROR(SEARCH("C",F11)))</formula>
    </cfRule>
    <cfRule type="containsText" priority="3" operator="containsText" aboveAverage="0" equalAverage="0" bottom="0" percent="0" rank="0" text="B" dxfId="11">
      <formula>NOT(ISERROR(SEARCH("B",F11)))</formula>
    </cfRule>
    <cfRule type="containsText" priority="4" operator="containsText" aboveAverage="0" equalAverage="0" bottom="0" percent="0" rank="0" text="A" dxfId="12">
      <formula>NOT(ISERROR(SEARCH("A",F11)))</formula>
    </cfRule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6">
      <colorScale>
        <cfvo type="percent" val="0"/>
        <cfvo type="percent" val="80"/>
        <color rgb="FFFF0000"/>
        <color rgb="FF92D050"/>
      </colorScale>
    </cfRule>
    <cfRule type="cellIs" priority="7" operator="between" aboveAverage="0" equalAverage="0" bottom="0" percent="0" rank="0" text="" dxfId="13">
      <formula>0.01</formula>
      <formula>0.8</formula>
    </cfRule>
  </conditionalFormatting>
  <printOptions headings="false" gridLines="false" gridLinesSet="true" horizontalCentered="true" verticalCentered="false"/>
  <pageMargins left="0.511805555555555" right="0.511805555555555" top="0.670138888888889" bottom="0.440277777777778" header="0.511805555555555" footer="0.511805555555555"/>
  <pageSetup paperSize="9" scale="4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2024-09-23T19:35:39Z</dcterms:created>
  <dc:creator>Peter Reis</dc:creator>
  <dc:description/>
  <dc:language>pt-BR</dc:language>
  <cp:lastModifiedBy>Administrador</cp:lastModifiedBy>
  <cp:lastPrinted>2024-11-19T19:35:49Z</cp:lastPrinted>
  <dcterms:modified xsi:type="dcterms:W3CDTF">2024-11-19T19:35:54Z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